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5440" windowHeight="12075"/>
  </bookViews>
  <sheets>
    <sheet name="Risultati totali" sheetId="1" r:id="rId1"/>
    <sheet name="Quote mercato" sheetId="2" r:id="rId2"/>
    <sheet name="Quote 5 anni" sheetId="16" r:id="rId3"/>
    <sheet name="Nuove uscite" sheetId="3" r:id="rId4"/>
    <sheet name="Top 100" sheetId="4" r:id="rId5"/>
    <sheet name="Mesi" sheetId="5" r:id="rId6"/>
    <sheet name="Distribuzioni" sheetId="6" r:id="rId7"/>
    <sheet name="Cinema" sheetId="7" r:id="rId8"/>
    <sheet name="Settimana" sheetId="8" r:id="rId9"/>
    <sheet name="Curiosità" sheetId="9" r:id="rId10"/>
    <sheet name="Istat" sheetId="14" r:id="rId11"/>
    <sheet name="Inizio anno" sheetId="15" r:id="rId12"/>
    <sheet name="Natale" sheetId="17" r:id="rId13"/>
  </sheets>
  <calcPr calcId="145621"/>
</workbook>
</file>

<file path=xl/calcChain.xml><?xml version="1.0" encoding="utf-8"?>
<calcChain xmlns="http://schemas.openxmlformats.org/spreadsheetml/2006/main">
  <c r="L31" i="15" l="1"/>
  <c r="L30" i="15"/>
  <c r="L29" i="15"/>
  <c r="J30" i="15"/>
  <c r="J31" i="15"/>
  <c r="J29" i="15"/>
  <c r="L16" i="15"/>
  <c r="L15" i="15"/>
  <c r="L14" i="15"/>
  <c r="J15" i="15"/>
  <c r="J16" i="15"/>
  <c r="J14" i="15"/>
  <c r="L29" i="17"/>
  <c r="L30" i="17"/>
  <c r="L28" i="17"/>
  <c r="J29" i="17"/>
  <c r="J30" i="17"/>
  <c r="J28" i="17"/>
  <c r="L14" i="17"/>
  <c r="L15" i="17"/>
  <c r="L13" i="17"/>
  <c r="J14" i="17"/>
  <c r="J15" i="17"/>
  <c r="J13" i="17"/>
  <c r="J58" i="1"/>
  <c r="I58" i="1"/>
  <c r="J57" i="1"/>
  <c r="I57" i="1"/>
  <c r="D5" i="17"/>
  <c r="E5" i="17"/>
  <c r="E28" i="16"/>
  <c r="E29" i="16"/>
  <c r="E27" i="16"/>
  <c r="D28" i="16"/>
  <c r="D29" i="16"/>
  <c r="D27" i="16"/>
  <c r="C28" i="16"/>
  <c r="C29" i="16"/>
  <c r="C27" i="16"/>
  <c r="B28" i="16"/>
  <c r="B29" i="16"/>
  <c r="B27" i="16"/>
  <c r="E17" i="16"/>
  <c r="E18" i="16"/>
  <c r="E16" i="16"/>
  <c r="D17" i="16"/>
  <c r="D18" i="16"/>
  <c r="D16" i="16"/>
  <c r="C17" i="16"/>
  <c r="C18" i="16"/>
  <c r="C16" i="16"/>
  <c r="B17" i="16"/>
  <c r="B18" i="16"/>
  <c r="B16" i="16"/>
  <c r="Y5" i="16"/>
  <c r="T5" i="16"/>
  <c r="I5" i="16"/>
  <c r="R8" i="16"/>
  <c r="T7" i="16" s="1"/>
  <c r="Q8" i="16"/>
  <c r="S6" i="16" s="1"/>
  <c r="M8" i="16"/>
  <c r="O5" i="16" s="1"/>
  <c r="L8" i="16"/>
  <c r="N5" i="16" s="1"/>
  <c r="G8" i="16"/>
  <c r="I6" i="16" s="1"/>
  <c r="H8" i="16"/>
  <c r="J6" i="16" s="1"/>
  <c r="V8" i="16"/>
  <c r="X5" i="16" s="1"/>
  <c r="W8" i="16"/>
  <c r="Y7" i="16" s="1"/>
  <c r="C8" i="16"/>
  <c r="E5" i="16" s="1"/>
  <c r="B8" i="16"/>
  <c r="D5" i="16" s="1"/>
  <c r="F5" i="15"/>
  <c r="D5" i="15"/>
  <c r="L12" i="1"/>
  <c r="L11" i="1"/>
  <c r="K11" i="1"/>
  <c r="L10" i="1"/>
  <c r="K10" i="1"/>
  <c r="J10" i="1"/>
  <c r="L9" i="1"/>
  <c r="K9" i="1"/>
  <c r="J9" i="1"/>
  <c r="I9" i="1"/>
  <c r="G12" i="1"/>
  <c r="G11" i="1"/>
  <c r="F11" i="1"/>
  <c r="G10" i="1"/>
  <c r="F10" i="1"/>
  <c r="E10" i="1"/>
  <c r="G9" i="1"/>
  <c r="F9" i="1"/>
  <c r="E9" i="1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H15" i="8"/>
  <c r="H14" i="8"/>
  <c r="H13" i="8"/>
  <c r="H12" i="8"/>
  <c r="H11" i="8"/>
  <c r="H10" i="8"/>
  <c r="H9" i="8"/>
  <c r="D15" i="8"/>
  <c r="D14" i="8"/>
  <c r="D13" i="8"/>
  <c r="D12" i="8"/>
  <c r="D11" i="8"/>
  <c r="D10" i="8"/>
  <c r="D9" i="8"/>
  <c r="F52" i="7"/>
  <c r="F51" i="7"/>
  <c r="F37" i="7"/>
  <c r="F36" i="7"/>
  <c r="F22" i="7"/>
  <c r="F21" i="7"/>
  <c r="F7" i="7"/>
  <c r="F6" i="7"/>
  <c r="M147" i="6"/>
  <c r="N147" i="6"/>
  <c r="J5" i="16" l="1"/>
  <c r="J7" i="16"/>
  <c r="D19" i="16"/>
  <c r="E19" i="16"/>
  <c r="B30" i="16"/>
  <c r="C30" i="16"/>
  <c r="D30" i="16"/>
  <c r="E30" i="16"/>
  <c r="E6" i="16"/>
  <c r="O6" i="16"/>
  <c r="Y6" i="16"/>
  <c r="B19" i="16"/>
  <c r="O7" i="16"/>
  <c r="X7" i="16"/>
  <c r="C19" i="16"/>
  <c r="N6" i="16"/>
  <c r="S7" i="16"/>
  <c r="D6" i="16"/>
  <c r="T6" i="16"/>
  <c r="E7" i="16"/>
  <c r="I7" i="16"/>
  <c r="S5" i="16"/>
  <c r="X6" i="16"/>
  <c r="D7" i="16"/>
  <c r="N7" i="16"/>
  <c r="C34" i="2"/>
  <c r="C35" i="2" s="1"/>
  <c r="C62" i="2" s="1"/>
  <c r="E8" i="2" s="1"/>
  <c r="B34" i="2"/>
  <c r="C10" i="2"/>
  <c r="E10" i="2" s="1"/>
  <c r="B10" i="2"/>
  <c r="J45" i="1"/>
  <c r="I45" i="1"/>
  <c r="E59" i="2" l="1"/>
  <c r="E55" i="2"/>
  <c r="E51" i="2"/>
  <c r="E47" i="2"/>
  <c r="E43" i="2"/>
  <c r="E39" i="2"/>
  <c r="E35" i="2"/>
  <c r="E31" i="2"/>
  <c r="E27" i="2"/>
  <c r="E23" i="2"/>
  <c r="E19" i="2"/>
  <c r="E15" i="2"/>
  <c r="E11" i="2"/>
  <c r="E58" i="2"/>
  <c r="E54" i="2"/>
  <c r="E50" i="2"/>
  <c r="E46" i="2"/>
  <c r="E42" i="2"/>
  <c r="E38" i="2"/>
  <c r="E34" i="2"/>
  <c r="E30" i="2"/>
  <c r="E26" i="2"/>
  <c r="E22" i="2"/>
  <c r="E18" i="2"/>
  <c r="E14" i="2"/>
  <c r="E7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B35" i="2"/>
  <c r="J31" i="1"/>
  <c r="G31" i="1"/>
  <c r="J30" i="1"/>
  <c r="G30" i="1"/>
  <c r="D52" i="5"/>
  <c r="C52" i="5"/>
  <c r="D51" i="5"/>
  <c r="C51" i="5"/>
  <c r="D49" i="5"/>
  <c r="C49" i="5"/>
  <c r="D48" i="5"/>
  <c r="C48" i="5"/>
  <c r="D46" i="5"/>
  <c r="C46" i="5"/>
  <c r="D45" i="5"/>
  <c r="C45" i="5"/>
  <c r="D43" i="5"/>
  <c r="C43" i="5"/>
  <c r="D42" i="5"/>
  <c r="C42" i="5"/>
  <c r="J44" i="1"/>
  <c r="I44" i="1"/>
  <c r="C29" i="6"/>
  <c r="B29" i="6"/>
  <c r="G29" i="5"/>
  <c r="F29" i="5"/>
  <c r="G27" i="5"/>
  <c r="F27" i="5"/>
  <c r="G25" i="5"/>
  <c r="F25" i="5"/>
  <c r="G23" i="5"/>
  <c r="F23" i="5"/>
  <c r="G21" i="5"/>
  <c r="F21" i="5"/>
  <c r="G19" i="5"/>
  <c r="F19" i="5"/>
  <c r="G17" i="5"/>
  <c r="F17" i="5"/>
  <c r="G15" i="5"/>
  <c r="F15" i="5"/>
  <c r="G13" i="5"/>
  <c r="F13" i="5"/>
  <c r="G11" i="5"/>
  <c r="F11" i="5"/>
  <c r="G9" i="5"/>
  <c r="F9" i="5"/>
  <c r="G7" i="5"/>
  <c r="F7" i="5"/>
  <c r="E29" i="5"/>
  <c r="D29" i="5"/>
  <c r="E27" i="5"/>
  <c r="D27" i="5"/>
  <c r="E25" i="5"/>
  <c r="D25" i="5"/>
  <c r="E23" i="5"/>
  <c r="D23" i="5"/>
  <c r="E21" i="5"/>
  <c r="D21" i="5"/>
  <c r="E19" i="5"/>
  <c r="D19" i="5"/>
  <c r="E17" i="5"/>
  <c r="D17" i="5"/>
  <c r="E15" i="5"/>
  <c r="D15" i="5"/>
  <c r="E13" i="5"/>
  <c r="D13" i="5"/>
  <c r="E11" i="5"/>
  <c r="D11" i="5"/>
  <c r="E9" i="5"/>
  <c r="D9" i="5"/>
  <c r="E7" i="5"/>
  <c r="D7" i="5"/>
  <c r="C33" i="5"/>
  <c r="I14" i="5" s="1"/>
  <c r="B33" i="5"/>
  <c r="H14" i="5" s="1"/>
  <c r="C32" i="5"/>
  <c r="B32" i="5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I32" i="2"/>
  <c r="H32" i="2"/>
  <c r="I10" i="2"/>
  <c r="H10" i="2"/>
  <c r="D9" i="1"/>
  <c r="H46" i="5" l="1"/>
  <c r="H23" i="5"/>
  <c r="H30" i="5"/>
  <c r="G42" i="5"/>
  <c r="I27" i="5"/>
  <c r="I30" i="5"/>
  <c r="H42" i="5"/>
  <c r="H45" i="5"/>
  <c r="H51" i="5"/>
  <c r="G43" i="5"/>
  <c r="G46" i="5"/>
  <c r="G49" i="5"/>
  <c r="G52" i="5"/>
  <c r="H49" i="5"/>
  <c r="G45" i="5"/>
  <c r="G48" i="5"/>
  <c r="G51" i="5"/>
  <c r="B62" i="2"/>
  <c r="D35" i="2" s="1"/>
  <c r="H43" i="5"/>
  <c r="H52" i="5"/>
  <c r="H48" i="5"/>
  <c r="E27" i="6"/>
  <c r="D7" i="6"/>
  <c r="F42" i="5"/>
  <c r="I9" i="5"/>
  <c r="H20" i="5"/>
  <c r="I17" i="5"/>
  <c r="I13" i="5"/>
  <c r="H16" i="5"/>
  <c r="I25" i="5"/>
  <c r="E42" i="5"/>
  <c r="E48" i="5"/>
  <c r="I23" i="5"/>
  <c r="I15" i="5"/>
  <c r="H12" i="5"/>
  <c r="H8" i="5"/>
  <c r="F45" i="5"/>
  <c r="F51" i="5"/>
  <c r="I7" i="5"/>
  <c r="I29" i="5"/>
  <c r="E45" i="5"/>
  <c r="E51" i="5"/>
  <c r="H28" i="5"/>
  <c r="I21" i="5"/>
  <c r="H24" i="5"/>
  <c r="F48" i="5"/>
  <c r="I22" i="5"/>
  <c r="H13" i="5"/>
  <c r="H21" i="5"/>
  <c r="H29" i="5"/>
  <c r="H22" i="5"/>
  <c r="I11" i="5"/>
  <c r="I19" i="5"/>
  <c r="I12" i="5"/>
  <c r="I20" i="5"/>
  <c r="I28" i="5"/>
  <c r="H27" i="5"/>
  <c r="I26" i="5"/>
  <c r="H11" i="5"/>
  <c r="H19" i="5"/>
  <c r="I10" i="5"/>
  <c r="I18" i="5"/>
  <c r="H9" i="5"/>
  <c r="H17" i="5"/>
  <c r="H25" i="5"/>
  <c r="H10" i="5"/>
  <c r="H18" i="5"/>
  <c r="H26" i="5"/>
  <c r="I8" i="5"/>
  <c r="I16" i="5"/>
  <c r="I24" i="5"/>
  <c r="H7" i="5"/>
  <c r="H15" i="5"/>
  <c r="D6" i="6"/>
  <c r="D24" i="6"/>
  <c r="D22" i="6"/>
  <c r="D20" i="6"/>
  <c r="D18" i="6"/>
  <c r="D16" i="6"/>
  <c r="D14" i="6"/>
  <c r="D12" i="6"/>
  <c r="D10" i="6"/>
  <c r="D8" i="6"/>
  <c r="D27" i="6"/>
  <c r="E7" i="6"/>
  <c r="E9" i="6"/>
  <c r="E11" i="6"/>
  <c r="E13" i="6"/>
  <c r="E15" i="6"/>
  <c r="E17" i="6"/>
  <c r="E19" i="6"/>
  <c r="E21" i="6"/>
  <c r="E23" i="6"/>
  <c r="E25" i="6"/>
  <c r="D25" i="6"/>
  <c r="D23" i="6"/>
  <c r="D21" i="6"/>
  <c r="D19" i="6"/>
  <c r="D17" i="6"/>
  <c r="D15" i="6"/>
  <c r="D13" i="6"/>
  <c r="D11" i="6"/>
  <c r="D9" i="6"/>
  <c r="E6" i="6"/>
  <c r="E8" i="6"/>
  <c r="E10" i="6"/>
  <c r="E12" i="6"/>
  <c r="E14" i="6"/>
  <c r="E16" i="6"/>
  <c r="E18" i="6"/>
  <c r="E20" i="6"/>
  <c r="E22" i="6"/>
  <c r="E24" i="6"/>
  <c r="I33" i="2"/>
  <c r="I53" i="2" s="1"/>
  <c r="K33" i="2" s="1"/>
  <c r="H33" i="2"/>
  <c r="D57" i="2" l="1"/>
  <c r="D14" i="2"/>
  <c r="D18" i="2"/>
  <c r="D22" i="2"/>
  <c r="D26" i="2"/>
  <c r="D30" i="2"/>
  <c r="D34" i="2"/>
  <c r="D38" i="2"/>
  <c r="D42" i="2"/>
  <c r="D46" i="2"/>
  <c r="D50" i="2"/>
  <c r="D54" i="2"/>
  <c r="D11" i="2"/>
  <c r="D15" i="2"/>
  <c r="D19" i="2"/>
  <c r="D23" i="2"/>
  <c r="D27" i="2"/>
  <c r="D31" i="2"/>
  <c r="D39" i="2"/>
  <c r="D43" i="2"/>
  <c r="D47" i="2"/>
  <c r="D51" i="2"/>
  <c r="D55" i="2"/>
  <c r="D59" i="2"/>
  <c r="D8" i="2"/>
  <c r="D12" i="2"/>
  <c r="D16" i="2"/>
  <c r="D20" i="2"/>
  <c r="D24" i="2"/>
  <c r="D28" i="2"/>
  <c r="D32" i="2"/>
  <c r="D36" i="2"/>
  <c r="D40" i="2"/>
  <c r="D44" i="2"/>
  <c r="D48" i="2"/>
  <c r="D52" i="2"/>
  <c r="D56" i="2"/>
  <c r="D60" i="2"/>
  <c r="D9" i="2"/>
  <c r="D13" i="2"/>
  <c r="D17" i="2"/>
  <c r="D21" i="2"/>
  <c r="D25" i="2"/>
  <c r="D29" i="2"/>
  <c r="D33" i="2"/>
  <c r="D37" i="2"/>
  <c r="D41" i="2"/>
  <c r="D45" i="2"/>
  <c r="D49" i="2"/>
  <c r="D53" i="2"/>
  <c r="D7" i="2"/>
  <c r="D58" i="2"/>
  <c r="D10" i="2"/>
  <c r="H53" i="2"/>
  <c r="K50" i="2"/>
  <c r="K48" i="2"/>
  <c r="K46" i="2"/>
  <c r="K44" i="2"/>
  <c r="K42" i="2"/>
  <c r="K40" i="2"/>
  <c r="K38" i="2"/>
  <c r="K36" i="2"/>
  <c r="K34" i="2"/>
  <c r="K32" i="2"/>
  <c r="K30" i="2"/>
  <c r="K28" i="2"/>
  <c r="K26" i="2"/>
  <c r="K24" i="2"/>
  <c r="K22" i="2"/>
  <c r="K20" i="2"/>
  <c r="K16" i="2"/>
  <c r="K14" i="2"/>
  <c r="K12" i="2"/>
  <c r="K10" i="2"/>
  <c r="K8" i="2"/>
  <c r="K51" i="2"/>
  <c r="K49" i="2"/>
  <c r="K47" i="2"/>
  <c r="K45" i="2"/>
  <c r="K43" i="2"/>
  <c r="K41" i="2"/>
  <c r="K39" i="2"/>
  <c r="K37" i="2"/>
  <c r="K35" i="2"/>
  <c r="K31" i="2"/>
  <c r="K29" i="2"/>
  <c r="K27" i="2"/>
  <c r="K25" i="2"/>
  <c r="K23" i="2"/>
  <c r="K21" i="2"/>
  <c r="K19" i="2"/>
  <c r="K17" i="2"/>
  <c r="K15" i="2"/>
  <c r="K13" i="2"/>
  <c r="K11" i="2"/>
  <c r="K9" i="2"/>
  <c r="K7" i="2"/>
  <c r="K18" i="2"/>
  <c r="J8" i="2" l="1"/>
  <c r="J12" i="2"/>
  <c r="J14" i="2"/>
  <c r="J16" i="2"/>
  <c r="J18" i="2"/>
  <c r="J20" i="2"/>
  <c r="J22" i="2"/>
  <c r="J24" i="2"/>
  <c r="J26" i="2"/>
  <c r="J28" i="2"/>
  <c r="J36" i="2"/>
  <c r="J42" i="2"/>
  <c r="J46" i="2"/>
  <c r="J50" i="2"/>
  <c r="J9" i="2"/>
  <c r="J11" i="2"/>
  <c r="J13" i="2"/>
  <c r="J15" i="2"/>
  <c r="J17" i="2"/>
  <c r="J19" i="2"/>
  <c r="J21" i="2"/>
  <c r="J23" i="2"/>
  <c r="J25" i="2"/>
  <c r="J27" i="2"/>
  <c r="J29" i="2"/>
  <c r="J31" i="2"/>
  <c r="J35" i="2"/>
  <c r="J37" i="2"/>
  <c r="J39" i="2"/>
  <c r="J41" i="2"/>
  <c r="J43" i="2"/>
  <c r="J45" i="2"/>
  <c r="J47" i="2"/>
  <c r="J49" i="2"/>
  <c r="J51" i="2"/>
  <c r="J30" i="2"/>
  <c r="J34" i="2"/>
  <c r="J38" i="2"/>
  <c r="J40" i="2"/>
  <c r="J44" i="2"/>
  <c r="J48" i="2"/>
  <c r="J7" i="2"/>
  <c r="J10" i="2"/>
  <c r="J32" i="2"/>
  <c r="J33" i="2"/>
</calcChain>
</file>

<file path=xl/sharedStrings.xml><?xml version="1.0" encoding="utf-8"?>
<sst xmlns="http://schemas.openxmlformats.org/spreadsheetml/2006/main" count="928" uniqueCount="323">
  <si>
    <t xml:space="preserve">                TAB.1</t>
  </si>
  <si>
    <t xml:space="preserve">        Risultati totali</t>
  </si>
  <si>
    <t>presenze</t>
  </si>
  <si>
    <t>% pres.</t>
  </si>
  <si>
    <t>incasso</t>
  </si>
  <si>
    <t>% inc.</t>
  </si>
  <si>
    <t>Film totali</t>
  </si>
  <si>
    <t>ITA+COP</t>
  </si>
  <si>
    <t>3D</t>
  </si>
  <si>
    <t xml:space="preserve">*Con Contenuti Complementari si intendono gli Eventi, le Edizioni Speciali, </t>
  </si>
  <si>
    <t>Cinetel/Siae - Intero mercato</t>
  </si>
  <si>
    <t>città</t>
  </si>
  <si>
    <t>cinema</t>
  </si>
  <si>
    <t>schermi</t>
  </si>
  <si>
    <t>Presenze Cinetel</t>
  </si>
  <si>
    <t>Presenze Siae</t>
  </si>
  <si>
    <t>Cin./Siae%</t>
  </si>
  <si>
    <t>Incasso Cinetel</t>
  </si>
  <si>
    <t>incasso Siae</t>
  </si>
  <si>
    <t>Cin./Siae %</t>
  </si>
  <si>
    <t>proiezione</t>
  </si>
  <si>
    <t>Anno 2014</t>
  </si>
  <si>
    <t>TAB.2</t>
  </si>
  <si>
    <t xml:space="preserve">       Quote di mercato</t>
  </si>
  <si>
    <t>descrizione</t>
  </si>
  <si>
    <t>STATI UNITI</t>
  </si>
  <si>
    <t>ITALIA</t>
  </si>
  <si>
    <t>INGHILTERRA</t>
  </si>
  <si>
    <t>FRANCIA</t>
  </si>
  <si>
    <t>NUOVA ZELANDA</t>
  </si>
  <si>
    <t>GIAPPONE</t>
  </si>
  <si>
    <t>CANADA</t>
  </si>
  <si>
    <t>GERMANIA</t>
  </si>
  <si>
    <t>SPAGNA</t>
  </si>
  <si>
    <t>COPRODUZIONE</t>
  </si>
  <si>
    <t>BELGIO</t>
  </si>
  <si>
    <t>DANIMARCA</t>
  </si>
  <si>
    <t>SUDAFRICA</t>
  </si>
  <si>
    <t>COREA DEL SUD</t>
  </si>
  <si>
    <t>OLANDA</t>
  </si>
  <si>
    <t>POLONIA</t>
  </si>
  <si>
    <t>AUSTRALIA</t>
  </si>
  <si>
    <t>SVIZZERA</t>
  </si>
  <si>
    <t>SVEZIA</t>
  </si>
  <si>
    <t>TURCHIA</t>
  </si>
  <si>
    <t>NORVEGIA</t>
  </si>
  <si>
    <t>ARGENTINA</t>
  </si>
  <si>
    <t>MESSICO</t>
  </si>
  <si>
    <t>SLOVENIA</t>
  </si>
  <si>
    <t>IRLANDA</t>
  </si>
  <si>
    <t>CROAZIA</t>
  </si>
  <si>
    <t>IRAN</t>
  </si>
  <si>
    <t>CILE</t>
  </si>
  <si>
    <t>GRECIA</t>
  </si>
  <si>
    <t>CINA</t>
  </si>
  <si>
    <t>AUSTRIA</t>
  </si>
  <si>
    <t>RUSSIA</t>
  </si>
  <si>
    <t>ROMANIA</t>
  </si>
  <si>
    <t>REPUBBLICA CECA</t>
  </si>
  <si>
    <t>LITUANIA</t>
  </si>
  <si>
    <t>ISRAELE</t>
  </si>
  <si>
    <t>THAILANDIA</t>
  </si>
  <si>
    <t>COLOMBIA</t>
  </si>
  <si>
    <t>SERBIA</t>
  </si>
  <si>
    <t>BRASILE</t>
  </si>
  <si>
    <t>FINLANDIA</t>
  </si>
  <si>
    <t>EUROPA</t>
  </si>
  <si>
    <t>EUROPA+ITA+COP</t>
  </si>
  <si>
    <t>Totale</t>
  </si>
  <si>
    <t>PORTOGALLO</t>
  </si>
  <si>
    <t>UNGHERIA</t>
  </si>
  <si>
    <t>TAB.3</t>
  </si>
  <si>
    <t xml:space="preserve">       Film di nuova uscita per nazionalità</t>
  </si>
  <si>
    <t>Paese</t>
  </si>
  <si>
    <t>ITA</t>
  </si>
  <si>
    <t>USA</t>
  </si>
  <si>
    <t>FRA</t>
  </si>
  <si>
    <t>GBR</t>
  </si>
  <si>
    <t>NZL</t>
  </si>
  <si>
    <t>n° film 2014</t>
  </si>
  <si>
    <t xml:space="preserve">                                      TAB. 4</t>
  </si>
  <si>
    <t>Prima</t>
  </si>
  <si>
    <t>%pres./tot.</t>
  </si>
  <si>
    <t>titolo</t>
  </si>
  <si>
    <t>distribuzione</t>
  </si>
  <si>
    <t>naz.</t>
  </si>
  <si>
    <t>program.</t>
  </si>
  <si>
    <t>WALT DISNEY S.M.P. ITALIA</t>
  </si>
  <si>
    <t>WARNER BROS ITALIA S.P.A.</t>
  </si>
  <si>
    <t>01 DISTRIBUTION</t>
  </si>
  <si>
    <t>LO HOBBIT: LA BATTAGLIA DELLE CINQUE ARMATE (THE HOBBIT: THE BATTLE OF THE FIVE ARMIES)</t>
  </si>
  <si>
    <t>IL RICCO, IL POVERO E IL MAGGIORDOMO</t>
  </si>
  <si>
    <t>MEDUSA FILM S.P.A.</t>
  </si>
  <si>
    <t>FILMAURO/UNIVERSAL</t>
  </si>
  <si>
    <t>UNIVERSAL S.R.L.</t>
  </si>
  <si>
    <t>20TH CENTURY FOX ITALIA S.P.A.</t>
  </si>
  <si>
    <t>NOTORIOUS PICT. S.P.A.</t>
  </si>
  <si>
    <t>BIG HERO 6</t>
  </si>
  <si>
    <t>VIDEA-CDE S.P.A.</t>
  </si>
  <si>
    <t>LUCKY RED DISTRIB.</t>
  </si>
  <si>
    <t>EAGLE PICTURES S.P.A.</t>
  </si>
  <si>
    <t>BIM DISTRIB. S.R.L.</t>
  </si>
  <si>
    <t>L'AMORE BUGIARDO - GONE GIRL</t>
  </si>
  <si>
    <t>M2 PICTURES S.R.L.</t>
  </si>
  <si>
    <t>PADDINGTON</t>
  </si>
  <si>
    <t>OFFICINE UBU</t>
  </si>
  <si>
    <t>Tot. 2014</t>
  </si>
  <si>
    <t>GOOD FILMS</t>
  </si>
  <si>
    <t>KOCH MEDIA S.R.L.</t>
  </si>
  <si>
    <t>NEXO DIGITAL S.P.A.</t>
  </si>
  <si>
    <t>TEODORA FILM S.R.L.</t>
  </si>
  <si>
    <t>ADLER ENTERTAINMENT S.R.L.</t>
  </si>
  <si>
    <t>MICROCINEMA S.P.A.</t>
  </si>
  <si>
    <t xml:space="preserve">               TAB. 6</t>
  </si>
  <si>
    <t>% incasso</t>
  </si>
  <si>
    <t>UNIVERSAL* = UNIVERSAL S.R.L. + FILMAURO/UNIVERSAL + UNIVERSAL/THE SPACE MOVIES</t>
  </si>
  <si>
    <t>Altri</t>
  </si>
  <si>
    <t xml:space="preserve">                        TABELLA 7</t>
  </si>
  <si>
    <t>Risultati per tipologia di Sala</t>
  </si>
  <si>
    <t>complessi</t>
  </si>
  <si>
    <t>Incidenza percentuale per tipologia di esercizio sul dato complessivo</t>
  </si>
  <si>
    <t>incasso medio schermo</t>
  </si>
  <si>
    <t>tra 2 e 4</t>
  </si>
  <si>
    <t>tra 5 e 7</t>
  </si>
  <si>
    <t>più di 7</t>
  </si>
  <si>
    <t xml:space="preserve">                              Incidenza giorni settimana</t>
  </si>
  <si>
    <t xml:space="preserve">         variazione %</t>
  </si>
  <si>
    <t>lunedì</t>
  </si>
  <si>
    <t>martedì</t>
  </si>
  <si>
    <t>mercoledì</t>
  </si>
  <si>
    <t>giovedì</t>
  </si>
  <si>
    <t>venerdì</t>
  </si>
  <si>
    <t>sabato</t>
  </si>
  <si>
    <t>domenica</t>
  </si>
  <si>
    <t xml:space="preserve">                                                           dal 4 ottobre 2012 i film escono di giovedì</t>
  </si>
  <si>
    <t xml:space="preserve">         TAB. 5</t>
  </si>
  <si>
    <t>Classifica mese per mese</t>
  </si>
  <si>
    <t>SI ACCETTANO MIRACOLI</t>
  </si>
  <si>
    <t>AMERICAN SNIPER</t>
  </si>
  <si>
    <t>THE IMITATION GAME</t>
  </si>
  <si>
    <t>BIG EYES</t>
  </si>
  <si>
    <t>p.m.
Siae (€)</t>
  </si>
  <si>
    <t xml:space="preserve">Coeff. Inflazione **
</t>
  </si>
  <si>
    <t>*** Proiezione su dati Cinetel ***</t>
  </si>
  <si>
    <t xml:space="preserve">     FONTE DATI: ISTAT e SIAE</t>
  </si>
  <si>
    <t xml:space="preserve">          Film di nuova uscita</t>
  </si>
  <si>
    <t>le Riedizioni e le Edizioni Restaurate. Sono aggiuntivi rispetto ai film di nuova uscita.</t>
  </si>
  <si>
    <t>n° totale</t>
  </si>
  <si>
    <t xml:space="preserve">  Resa dei Contenuti Complementari*</t>
  </si>
  <si>
    <t>n° giorni</t>
  </si>
  <si>
    <t xml:space="preserve">                  peso su totale</t>
  </si>
  <si>
    <t>andamento progressivo %</t>
  </si>
  <si>
    <t>peso mese su anno %</t>
  </si>
  <si>
    <t>Analisi trimestrale</t>
  </si>
  <si>
    <t>1° trimestre 2014</t>
  </si>
  <si>
    <t>2° trimestre 2014</t>
  </si>
  <si>
    <t>3° trimestre 2014</t>
  </si>
  <si>
    <t>4° trimestre 2014</t>
  </si>
  <si>
    <t>pr. Medio</t>
  </si>
  <si>
    <t xml:space="preserve">        Risultati 2015</t>
  </si>
  <si>
    <t>Anno 2015</t>
  </si>
  <si>
    <t>circa 107 milioni</t>
  </si>
  <si>
    <t>circa 665 milioni</t>
  </si>
  <si>
    <t>ISLANDA</t>
  </si>
  <si>
    <t>GUATEMALA</t>
  </si>
  <si>
    <t>UCRAINA</t>
  </si>
  <si>
    <t>GEORGIA</t>
  </si>
  <si>
    <t>CUBA</t>
  </si>
  <si>
    <t>INDIA</t>
  </si>
  <si>
    <t>IRAQ</t>
  </si>
  <si>
    <t>BULGARIA</t>
  </si>
  <si>
    <t>ALGERIA</t>
  </si>
  <si>
    <t>n° film 2015</t>
  </si>
  <si>
    <t>INSIDE OUT</t>
  </si>
  <si>
    <t>MINIONS</t>
  </si>
  <si>
    <t>STAR WARS: IL RISVEGLIO DELLA FORZA (STAR WARS: THE FORCE AWAKENS)</t>
  </si>
  <si>
    <t>CINQUANTA SFUMATURE DI GRIGIO (FIFTY SHADES OF GREY)</t>
  </si>
  <si>
    <t>FAST &amp; FURIOUS 7 (FURIOUS 7)</t>
  </si>
  <si>
    <t>AVENGERS: AGE OF ULTRON</t>
  </si>
  <si>
    <t>CENERENTOLA (CINDERELLA)</t>
  </si>
  <si>
    <t>JURASSIC WORLD</t>
  </si>
  <si>
    <t>SPECTRE</t>
  </si>
  <si>
    <t>HOTEL TRANSYLVANIA 2</t>
  </si>
  <si>
    <t>HUNGER GAMES - IL CANTO DELLA RIVOLTA: PARTE 2 (THE HUNGER GAMES: MOCKINGJAY - PART 2)</t>
  </si>
  <si>
    <t>SOPRAVVISSUTO: THE MARTIAN</t>
  </si>
  <si>
    <t>VACANZE AI CARAIBI</t>
  </si>
  <si>
    <t>NATALE COL BOSS</t>
  </si>
  <si>
    <t>EXODUS: DEI E RE (EXODUS: GODS AND KINGS)</t>
  </si>
  <si>
    <t>YOUTH - LA GIOVINEZZA</t>
  </si>
  <si>
    <t>IL VIAGGIO DI ARLO (THE GOOD DINOSAUR)</t>
  </si>
  <si>
    <t>NOTTE AL MUSEO 3 - IL SEGRETO DEL FARAONE (NIGHT AT THE MUSEUM: SECRET OF THE TOMB)</t>
  </si>
  <si>
    <t>IL PROFESSOR CENERENTOLO</t>
  </si>
  <si>
    <t>LA TEORIA DEL TUTTO (THE THEORY OF EVERYTHING)</t>
  </si>
  <si>
    <t>MISSION: IMPOSSIBLE - ROGUE NATION</t>
  </si>
  <si>
    <t>IL PONTE DELLE SPIE (BRIDGE OF SPIES)</t>
  </si>
  <si>
    <t>FOCUS - NIENTE E' COME SEMBRA</t>
  </si>
  <si>
    <t>MA CHE BELLA SORPRESA</t>
  </si>
  <si>
    <t>SPONGEBOB - FUORI DALL'ACQUA (THE SPONGEBOB MOVIE: SPONGE OUT OF WATER)</t>
  </si>
  <si>
    <t>BIRDMAN</t>
  </si>
  <si>
    <t>EVEREST</t>
  </si>
  <si>
    <t>ANT-MAN</t>
  </si>
  <si>
    <t>SUBURRA</t>
  </si>
  <si>
    <t>HEART OF THE SEA: LE ORIGINI DI MOBY DICK (IN THE HEART OF THE SEA)</t>
  </si>
  <si>
    <t>FURY</t>
  </si>
  <si>
    <t>BELLI DI PAPA'</t>
  </si>
  <si>
    <t>ITALIANO MEDIO</t>
  </si>
  <si>
    <t>TED 2</t>
  </si>
  <si>
    <t>SE DIO VUOLE</t>
  </si>
  <si>
    <t>NOI E LA GIULIA</t>
  </si>
  <si>
    <t>NON SPOSATE LE MIE FIGLIE! (QU'EST-CE QU'ON A FAIT AU BON DIEU?)</t>
  </si>
  <si>
    <t>MATRIMONIO AL SUD</t>
  </si>
  <si>
    <t>MIA MADRE</t>
  </si>
  <si>
    <t>CHIAMATEMI FRANCESCO - IL PAPA DELLA GENTE</t>
  </si>
  <si>
    <t>NESSUNO SI SALVA DA SOLO</t>
  </si>
  <si>
    <t>IO CHE AMO SOLO TE</t>
  </si>
  <si>
    <t>ADALINE - L'ETERNA GIOVINEZZA (THE AGE OF ADALINE)</t>
  </si>
  <si>
    <t>L'ULTIMO LUPO (WOLF TOTEM)</t>
  </si>
  <si>
    <t>TOMORROWLAND - IL MONDO DI DOMANI</t>
  </si>
  <si>
    <t>PIXELS</t>
  </si>
  <si>
    <t>PADRI E FIGLIE (FATHERS AND DAUGHTERS)</t>
  </si>
  <si>
    <t>HOME - A CASA</t>
  </si>
  <si>
    <t>THE DIVERGENT SERIES: INSURGENT (INSURGENT)</t>
  </si>
  <si>
    <t>IL RACCONTO DEI RACCONTI - TALE OF TALES</t>
  </si>
  <si>
    <t>MAD MAX: FURY ROAD</t>
  </si>
  <si>
    <t>AUS</t>
  </si>
  <si>
    <t>IL NOME DEL FIGLIO</t>
  </si>
  <si>
    <t>LA FAMIGLIA BELIER (LA FAMILLE BELIER)</t>
  </si>
  <si>
    <t>THE LAST WITCH HUNTER - L'ULTIMO CACCIATORE DI STREGHE</t>
  </si>
  <si>
    <t>PAN - VIAGGIO SULL'ISOLA CHE NON C'E'</t>
  </si>
  <si>
    <t>CITTA' DI CARTA (PAPER TOWNS)</t>
  </si>
  <si>
    <t>ALVIN SUPERSTAR - NESSUNO CI PUO' FERMARE (ALVIN AND THE CHIPMUNKS: THE ROAD CHIP)</t>
  </si>
  <si>
    <t>TERMINATOR GENISYS</t>
  </si>
  <si>
    <t>SNOOPY &amp; FRIENDS - IL FILM DEI PEANUTS (THE PEANUTS MOVIE)</t>
  </si>
  <si>
    <t>SEI MAI STATA SULLA LUNA?</t>
  </si>
  <si>
    <t>COME TI ROVINO LE VACANZE (VACATION)</t>
  </si>
  <si>
    <t>MAZE RUNNER: LA FUGA (MAZE RUNNER: THE SCORCH TRIALS)</t>
  </si>
  <si>
    <t>SAN ANDREAS</t>
  </si>
  <si>
    <t>IRRATIONAL MAN</t>
  </si>
  <si>
    <t>GLI ULTIMI SARANNO ULTIMI</t>
  </si>
  <si>
    <t>SHAUN, VITA DA PECORA - IL FILM (SHAUN: THE SHEEP MOVIE)</t>
  </si>
  <si>
    <t>SPY</t>
  </si>
  <si>
    <t>UNBROKEN</t>
  </si>
  <si>
    <t>LO STAGISTA INASPETTATO (THE INTERN)</t>
  </si>
  <si>
    <t>BLACK MASS - L'ULTIMO GANGSTER</t>
  </si>
  <si>
    <t>KINGSMAN: SECRET SERVICE (KINGSMAN: THE SECRET SERVICE)</t>
  </si>
  <si>
    <t>MASHA E ORSO - AMICI PER SEMPRE (MASHA I MEDVED)</t>
  </si>
  <si>
    <t>RUS</t>
  </si>
  <si>
    <t>BELLE &amp; SEBASTIEN - L'AVVENTURA CONTINUA (BELLE ET SEBASTIEN: L'AVENTURE CONTINUE)</t>
  </si>
  <si>
    <t>LATIN LOVER</t>
  </si>
  <si>
    <t>IL SAPORE DEL SUCCESSO (BURNT)</t>
  </si>
  <si>
    <t>INTO THE WOODS</t>
  </si>
  <si>
    <t>OUIJA</t>
  </si>
  <si>
    <t>CRIMSON PEAK</t>
  </si>
  <si>
    <t>JUPITER - IL DESTINO DELL'UNIVERSO (JUPITER ASCENDING)</t>
  </si>
  <si>
    <t>SELMA - LA STRADA PER LA LIBERTA'</t>
  </si>
  <si>
    <t>THE VISIT</t>
  </si>
  <si>
    <t>FANTASTIC 4 - I FANTASTICI QUATTRO (FANTASTIC FOUR)</t>
  </si>
  <si>
    <t>TUTTE LO VOGLIONO</t>
  </si>
  <si>
    <t>IO E LEI</t>
  </si>
  <si>
    <t>ASTERIX E IL REGNO DEGLI DEI (ASTERIX: LE DOMAINE DES DIEUX)</t>
  </si>
  <si>
    <t>MUNE - IL GUARDIANO DELLA LUNA (MUNE, LE GARDIEN DE LA LUNE)</t>
  </si>
  <si>
    <t>COME AMMAZZARE IL CAPO 2 (HORRIBLE BOSSES 2)</t>
  </si>
  <si>
    <t>PREMONITIONS (SOLACE)</t>
  </si>
  <si>
    <t>POLI OPPOSTI</t>
  </si>
  <si>
    <t>BABADOOK</t>
  </si>
  <si>
    <t>JOHN WICK</t>
  </si>
  <si>
    <t>Pres. 2015</t>
  </si>
  <si>
    <t>Inc. 2015</t>
  </si>
  <si>
    <t>Tot. 2015</t>
  </si>
  <si>
    <t>N.B.: Confronto Progressivo % è la variazione 2015 su 2014 dal 1° gennaio alla fine del mese in corso.</t>
  </si>
  <si>
    <t>ACADEMY TWO DISTR. S.R.L.</t>
  </si>
  <si>
    <t>confronto 2015/14 %</t>
  </si>
  <si>
    <t xml:space="preserve">                          Top 100 - Anno 2015</t>
  </si>
  <si>
    <t>Rassegne*</t>
  </si>
  <si>
    <t xml:space="preserve">                                                         Top 20 Distribuzioni - Anno 2015</t>
  </si>
  <si>
    <t>Variazione percentuale 2015 - 2014</t>
  </si>
  <si>
    <t>Anno</t>
  </si>
  <si>
    <t>Totali all'Epifania</t>
  </si>
  <si>
    <t>Totali 1-10 gennaio</t>
  </si>
  <si>
    <t>In giallo sono evidenziate le migliori giornate o i migliori cumuli nel periodo 1-10 gennaio</t>
  </si>
  <si>
    <t>p.m. Siae * VAR%</t>
  </si>
  <si>
    <t>1° trimestre 2015</t>
  </si>
  <si>
    <t>2° trimestre 2015</t>
  </si>
  <si>
    <t>3° trimestre 2015</t>
  </si>
  <si>
    <t>4° trimestre 2015</t>
  </si>
  <si>
    <t>Anno 2013</t>
  </si>
  <si>
    <t>Anno 2012</t>
  </si>
  <si>
    <t>Anno 2011</t>
  </si>
  <si>
    <t>%</t>
  </si>
  <si>
    <t>nazionalità</t>
  </si>
  <si>
    <t>QUO VADO?</t>
  </si>
  <si>
    <t>IL PICCOLO PRINCIPE (THE LITTLE PRINCE)</t>
  </si>
  <si>
    <t>LA GRANDE SCOMMESSA (THE BIG SHORT)</t>
  </si>
  <si>
    <t>CAROL</t>
  </si>
  <si>
    <t>prima program</t>
  </si>
  <si>
    <t>Top 10 - Periodo 01.01.16 - 13.01.16</t>
  </si>
  <si>
    <t>Top 10 - Periodo 01.01.15 - 13.01.15</t>
  </si>
  <si>
    <t>ITA+Cop</t>
  </si>
  <si>
    <t>incidenza %</t>
  </si>
  <si>
    <t>Periodo 16.12.15 - 06.01.16</t>
  </si>
  <si>
    <t>Periodo 16.12.14 - 06.01.15</t>
  </si>
  <si>
    <t>differenza %</t>
  </si>
  <si>
    <t>prima_program</t>
  </si>
  <si>
    <t>IncassoNelPeriodo</t>
  </si>
  <si>
    <t>PresenzeNelPeriodo</t>
  </si>
  <si>
    <t>UN NATALE STUPEFACENTE</t>
  </si>
  <si>
    <t>IL RAGAZZO INVISIBILE</t>
  </si>
  <si>
    <t>MA TU DI CHE SEGNO 6?</t>
  </si>
  <si>
    <t>Top 10 - Periodo 16.12.15 - 06.01.16</t>
  </si>
  <si>
    <t>Top 10 - Periodo 16.12.14 - 06.01.15</t>
  </si>
  <si>
    <t xml:space="preserve">  Resa dei film in 3D</t>
  </si>
  <si>
    <t>Variazione % del 2015 su anno indicato (Presenze)</t>
  </si>
  <si>
    <t>Variazione % del 2015 su anno indicato (Incasso)</t>
  </si>
  <si>
    <t>Peso trimestre % su anno</t>
  </si>
  <si>
    <t>monosale*</t>
  </si>
  <si>
    <t>* L'aumento dei complessi è dovuto all'allargamento del campione Cinetel</t>
  </si>
  <si>
    <t>Quote di mercato - Periodo 16.12.15 - 06.01.16</t>
  </si>
  <si>
    <t>Quote di mercato - Periodo 16.12.14 - 06.01.15</t>
  </si>
  <si>
    <t>Periodo 01.01.16 - 17.01.16</t>
  </si>
  <si>
    <t>Periodo 01.01.15 - 18.01.15</t>
  </si>
  <si>
    <t>REVENANT - REDIVIVO (THE REVENANT)</t>
  </si>
  <si>
    <t>CREED - NATO PER COMBATTERE</t>
  </si>
  <si>
    <t>Quote di mercato - Periodo 01.01.16 - 17.01.16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</si>
</sst>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0.00_ ;\-0.00\ "/>
    <numFmt numFmtId="166" formatCode="#,##0_ ;\-#,##0\ "/>
    <numFmt numFmtId="167" formatCode="0.0%"/>
    <numFmt numFmtId="168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170">
    <xf numFmtId="0" fontId="0" fillId="0" borderId="0" xfId="0"/>
    <xf numFmtId="164" fontId="1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center"/>
    </xf>
    <xf numFmtId="164" fontId="3" fillId="0" borderId="0" xfId="1" applyNumberFormat="1" applyFont="1"/>
    <xf numFmtId="0" fontId="0" fillId="0" borderId="0" xfId="0" applyFont="1"/>
    <xf numFmtId="0" fontId="0" fillId="0" borderId="1" xfId="0" applyFont="1" applyBorder="1"/>
    <xf numFmtId="164" fontId="1" fillId="0" borderId="1" xfId="1" applyNumberFormat="1" applyFont="1" applyBorder="1"/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0" fillId="0" borderId="0" xfId="0" applyBorder="1"/>
    <xf numFmtId="164" fontId="1" fillId="0" borderId="0" xfId="1" applyNumberFormat="1" applyFont="1" applyBorder="1"/>
    <xf numFmtId="164" fontId="1" fillId="0" borderId="0" xfId="1" applyNumberFormat="1" applyFont="1" applyBorder="1" applyAlignment="1">
      <alignment horizontal="center"/>
    </xf>
    <xf numFmtId="0" fontId="2" fillId="0" borderId="0" xfId="0" applyFont="1" applyBorder="1"/>
    <xf numFmtId="164" fontId="3" fillId="0" borderId="0" xfId="1" applyNumberFormat="1" applyFont="1" applyBorder="1"/>
    <xf numFmtId="164" fontId="3" fillId="0" borderId="0" xfId="1" applyNumberFormat="1" applyFont="1" applyBorder="1" applyAlignment="1">
      <alignment horizontal="center"/>
    </xf>
    <xf numFmtId="164" fontId="0" fillId="0" borderId="0" xfId="0" applyNumberFormat="1"/>
    <xf numFmtId="0" fontId="1" fillId="0" borderId="1" xfId="1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43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49" fontId="0" fillId="0" borderId="0" xfId="0" applyNumberFormat="1"/>
    <xf numFmtId="49" fontId="1" fillId="0" borderId="0" xfId="1" applyNumberFormat="1" applyFont="1"/>
    <xf numFmtId="49" fontId="5" fillId="0" borderId="0" xfId="0" applyNumberFormat="1" applyFont="1"/>
    <xf numFmtId="49" fontId="0" fillId="0" borderId="0" xfId="0" applyNumberFormat="1" applyBorder="1"/>
    <xf numFmtId="49" fontId="5" fillId="0" borderId="0" xfId="0" applyNumberFormat="1" applyFont="1" applyBorder="1"/>
    <xf numFmtId="49" fontId="6" fillId="0" borderId="0" xfId="0" applyNumberFormat="1" applyFont="1" applyBorder="1"/>
    <xf numFmtId="49" fontId="6" fillId="0" borderId="0" xfId="0" applyNumberFormat="1" applyFont="1"/>
    <xf numFmtId="49" fontId="2" fillId="0" borderId="0" xfId="0" applyNumberFormat="1" applyFont="1" applyBorder="1"/>
    <xf numFmtId="49" fontId="1" fillId="0" borderId="0" xfId="1" applyNumberFormat="1" applyFont="1" applyBorder="1"/>
    <xf numFmtId="164" fontId="0" fillId="0" borderId="0" xfId="1" applyNumberFormat="1" applyFont="1"/>
    <xf numFmtId="164" fontId="0" fillId="0" borderId="1" xfId="1" applyNumberFormat="1" applyFont="1" applyBorder="1"/>
    <xf numFmtId="0" fontId="7" fillId="0" borderId="0" xfId="0" applyFont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164" fontId="5" fillId="0" borderId="0" xfId="1" applyNumberFormat="1" applyFont="1" applyAlignment="1">
      <alignment horizontal="center"/>
    </xf>
    <xf numFmtId="164" fontId="5" fillId="0" borderId="0" xfId="1" applyNumberFormat="1" applyFont="1"/>
    <xf numFmtId="164" fontId="6" fillId="0" borderId="0" xfId="1" applyNumberFormat="1" applyFont="1"/>
    <xf numFmtId="0" fontId="6" fillId="0" borderId="0" xfId="0" applyFont="1"/>
    <xf numFmtId="0" fontId="8" fillId="0" borderId="0" xfId="0" applyFont="1" applyBorder="1"/>
    <xf numFmtId="164" fontId="8" fillId="0" borderId="0" xfId="1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3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7" fillId="0" borderId="1" xfId="0" applyFont="1" applyBorder="1"/>
    <xf numFmtId="0" fontId="0" fillId="0" borderId="1" xfId="0" applyFill="1" applyBorder="1"/>
    <xf numFmtId="166" fontId="0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165" fontId="0" fillId="0" borderId="1" xfId="0" applyNumberFormat="1" applyBorder="1" applyAlignment="1">
      <alignment horizontal="center"/>
    </xf>
    <xf numFmtId="164" fontId="5" fillId="0" borderId="0" xfId="1" applyNumberFormat="1" applyFont="1" applyAlignment="1">
      <alignment horizontal="left"/>
    </xf>
    <xf numFmtId="0" fontId="8" fillId="0" borderId="0" xfId="0" applyFont="1" applyBorder="1" applyAlignment="1">
      <alignment horizontal="left"/>
    </xf>
    <xf numFmtId="164" fontId="6" fillId="0" borderId="0" xfId="1" applyNumberFormat="1" applyFont="1" applyBorder="1"/>
    <xf numFmtId="17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2" fillId="0" borderId="0" xfId="0" applyFont="1" applyBorder="1" applyAlignment="1">
      <alignment horizontal="center"/>
    </xf>
    <xf numFmtId="14" fontId="0" fillId="0" borderId="1" xfId="0" applyNumberFormat="1" applyBorder="1"/>
    <xf numFmtId="49" fontId="0" fillId="0" borderId="1" xfId="0" applyNumberFormat="1" applyBorder="1"/>
    <xf numFmtId="49" fontId="1" fillId="0" borderId="1" xfId="1" applyNumberFormat="1" applyFont="1" applyBorder="1"/>
    <xf numFmtId="49" fontId="0" fillId="0" borderId="1" xfId="0" applyNumberForma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2" fontId="2" fillId="0" borderId="1" xfId="0" applyNumberFormat="1" applyFont="1" applyBorder="1" applyAlignment="1">
      <alignment horizontal="center"/>
    </xf>
    <xf numFmtId="0" fontId="10" fillId="0" borderId="0" xfId="0" applyFont="1"/>
    <xf numFmtId="0" fontId="2" fillId="0" borderId="1" xfId="0" applyFont="1" applyBorder="1" applyAlignment="1">
      <alignment horizontal="center"/>
    </xf>
    <xf numFmtId="0" fontId="12" fillId="0" borderId="0" xfId="3"/>
    <xf numFmtId="0" fontId="7" fillId="3" borderId="13" xfId="0" applyFont="1" applyFill="1" applyBorder="1"/>
    <xf numFmtId="2" fontId="8" fillId="0" borderId="14" xfId="0" applyNumberFormat="1" applyFont="1" applyBorder="1" applyAlignment="1">
      <alignment horizontal="center" vertical="center"/>
    </xf>
    <xf numFmtId="167" fontId="7" fillId="0" borderId="15" xfId="2" applyNumberFormat="1" applyFont="1" applyBorder="1" applyAlignment="1">
      <alignment horizontal="center" vertical="center"/>
    </xf>
    <xf numFmtId="167" fontId="7" fillId="0" borderId="6" xfId="2" applyNumberFormat="1" applyFont="1" applyBorder="1" applyAlignment="1">
      <alignment horizontal="center" vertical="center"/>
    </xf>
    <xf numFmtId="0" fontId="7" fillId="3" borderId="16" xfId="0" applyFont="1" applyFill="1" applyBorder="1"/>
    <xf numFmtId="2" fontId="8" fillId="0" borderId="17" xfId="0" applyNumberFormat="1" applyFont="1" applyBorder="1" applyAlignment="1">
      <alignment horizontal="center" vertical="center"/>
    </xf>
    <xf numFmtId="167" fontId="7" fillId="0" borderId="18" xfId="2" applyNumberFormat="1" applyFont="1" applyBorder="1" applyAlignment="1">
      <alignment horizontal="center" vertical="center"/>
    </xf>
    <xf numFmtId="167" fontId="7" fillId="0" borderId="9" xfId="2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167" fontId="7" fillId="0" borderId="20" xfId="2" applyNumberFormat="1" applyFont="1" applyBorder="1" applyAlignment="1">
      <alignment horizontal="center" vertical="center"/>
    </xf>
    <xf numFmtId="167" fontId="7" fillId="0" borderId="21" xfId="2" applyNumberFormat="1" applyFont="1" applyBorder="1" applyAlignment="1">
      <alignment horizontal="center" vertical="center"/>
    </xf>
    <xf numFmtId="0" fontId="13" fillId="3" borderId="22" xfId="0" applyFont="1" applyFill="1" applyBorder="1" applyAlignment="1"/>
    <xf numFmtId="0" fontId="0" fillId="0" borderId="0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5" fontId="0" fillId="0" borderId="1" xfId="1" applyNumberFormat="1" applyFon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3" fontId="4" fillId="0" borderId="1" xfId="1" applyNumberFormat="1" applyFont="1" applyBorder="1"/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/>
    <xf numFmtId="3" fontId="4" fillId="0" borderId="1" xfId="0" applyNumberFormat="1" applyFont="1" applyBorder="1"/>
    <xf numFmtId="3" fontId="4" fillId="0" borderId="0" xfId="0" applyNumberFormat="1" applyFont="1" applyBorder="1" applyAlignment="1">
      <alignment horizontal="right"/>
    </xf>
    <xf numFmtId="3" fontId="4" fillId="0" borderId="0" xfId="1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Border="1"/>
    <xf numFmtId="3" fontId="4" fillId="0" borderId="0" xfId="0" applyNumberFormat="1" applyFont="1" applyBorder="1"/>
    <xf numFmtId="166" fontId="0" fillId="0" borderId="0" xfId="1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2" fontId="2" fillId="0" borderId="0" xfId="0" applyNumberFormat="1" applyFont="1" applyBorder="1" applyAlignment="1">
      <alignment horizontal="center"/>
    </xf>
    <xf numFmtId="164" fontId="0" fillId="0" borderId="0" xfId="1" applyNumberFormat="1" applyFont="1" applyBorder="1"/>
    <xf numFmtId="164" fontId="7" fillId="0" borderId="0" xfId="1" applyNumberFormat="1" applyFont="1"/>
    <xf numFmtId="0" fontId="2" fillId="0" borderId="0" xfId="0" applyFont="1" applyFill="1" applyBorder="1"/>
    <xf numFmtId="164" fontId="1" fillId="0" borderId="23" xfId="1" applyNumberFormat="1" applyFont="1" applyBorder="1"/>
    <xf numFmtId="0" fontId="9" fillId="0" borderId="0" xfId="0" applyFont="1" applyBorder="1"/>
    <xf numFmtId="0" fontId="9" fillId="0" borderId="24" xfId="0" applyFont="1" applyBorder="1"/>
    <xf numFmtId="168" fontId="0" fillId="0" borderId="1" xfId="1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" fontId="2" fillId="4" borderId="25" xfId="0" applyNumberFormat="1" applyFont="1" applyFill="1" applyBorder="1" applyAlignment="1">
      <alignment horizontal="center" vertical="center" wrapText="1"/>
    </xf>
    <xf numFmtId="16" fontId="2" fillId="4" borderId="26" xfId="0" applyNumberFormat="1" applyFont="1" applyFill="1" applyBorder="1" applyAlignment="1">
      <alignment horizontal="center" vertical="center" wrapText="1"/>
    </xf>
    <xf numFmtId="16" fontId="2" fillId="4" borderId="27" xfId="0" applyNumberFormat="1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/>
    </xf>
    <xf numFmtId="164" fontId="2" fillId="5" borderId="2" xfId="1" applyNumberFormat="1" applyFont="1" applyFill="1" applyBorder="1"/>
    <xf numFmtId="164" fontId="2" fillId="5" borderId="1" xfId="1" applyNumberFormat="1" applyFont="1" applyFill="1" applyBorder="1"/>
    <xf numFmtId="164" fontId="0" fillId="0" borderId="29" xfId="0" applyNumberFormat="1" applyBorder="1"/>
    <xf numFmtId="164" fontId="0" fillId="0" borderId="28" xfId="0" applyNumberFormat="1" applyBorder="1"/>
    <xf numFmtId="164" fontId="11" fillId="5" borderId="1" xfId="1" applyNumberFormat="1" applyFont="1" applyFill="1" applyBorder="1"/>
    <xf numFmtId="164" fontId="0" fillId="0" borderId="30" xfId="0" applyNumberFormat="1" applyBorder="1"/>
    <xf numFmtId="0" fontId="16" fillId="2" borderId="31" xfId="0" applyFont="1" applyFill="1" applyBorder="1" applyAlignment="1">
      <alignment horizontal="center"/>
    </xf>
    <xf numFmtId="164" fontId="0" fillId="0" borderId="32" xfId="0" applyNumberFormat="1" applyBorder="1"/>
    <xf numFmtId="164" fontId="0" fillId="0" borderId="31" xfId="0" applyNumberFormat="1" applyBorder="1"/>
    <xf numFmtId="164" fontId="0" fillId="0" borderId="33" xfId="0" applyNumberFormat="1" applyBorder="1"/>
    <xf numFmtId="164" fontId="3" fillId="0" borderId="34" xfId="1" applyNumberFormat="1" applyFont="1" applyBorder="1"/>
    <xf numFmtId="164" fontId="0" fillId="0" borderId="35" xfId="0" applyNumberFormat="1" applyBorder="1"/>
    <xf numFmtId="164" fontId="0" fillId="0" borderId="36" xfId="0" applyNumberFormat="1" applyBorder="1"/>
    <xf numFmtId="164" fontId="3" fillId="0" borderId="37" xfId="1" applyNumberFormat="1" applyFont="1" applyBorder="1"/>
    <xf numFmtId="164" fontId="0" fillId="0" borderId="38" xfId="0" applyNumberFormat="1" applyBorder="1"/>
    <xf numFmtId="164" fontId="3" fillId="0" borderId="39" xfId="1" applyNumberFormat="1" applyFont="1" applyBorder="1"/>
    <xf numFmtId="164" fontId="0" fillId="0" borderId="40" xfId="0" applyNumberFormat="1" applyBorder="1"/>
    <xf numFmtId="0" fontId="16" fillId="2" borderId="41" xfId="0" applyFont="1" applyFill="1" applyBorder="1" applyAlignment="1">
      <alignment horizontal="center"/>
    </xf>
    <xf numFmtId="164" fontId="0" fillId="0" borderId="41" xfId="0" applyNumberFormat="1" applyBorder="1"/>
    <xf numFmtId="164" fontId="0" fillId="0" borderId="42" xfId="0" applyNumberFormat="1" applyBorder="1"/>
    <xf numFmtId="164" fontId="3" fillId="0" borderId="43" xfId="1" applyNumberFormat="1" applyFont="1" applyBorder="1"/>
    <xf numFmtId="164" fontId="0" fillId="0" borderId="44" xfId="0" applyNumberFormat="1" applyBorder="1"/>
    <xf numFmtId="167" fontId="0" fillId="0" borderId="0" xfId="2" applyNumberFormat="1" applyFont="1"/>
    <xf numFmtId="0" fontId="14" fillId="0" borderId="11" xfId="0" applyFont="1" applyBorder="1" applyAlignment="1">
      <alignment horizontal="center" vertical="center"/>
    </xf>
    <xf numFmtId="9" fontId="12" fillId="0" borderId="0" xfId="2" applyFont="1"/>
    <xf numFmtId="9" fontId="0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68" fontId="0" fillId="0" borderId="1" xfId="0" applyNumberFormat="1" applyBorder="1" applyAlignment="1">
      <alignment horizontal="center"/>
    </xf>
    <xf numFmtId="14" fontId="0" fillId="0" borderId="0" xfId="0" applyNumberFormat="1"/>
    <xf numFmtId="164" fontId="0" fillId="0" borderId="1" xfId="1" applyNumberFormat="1" applyFont="1" applyBorder="1" applyAlignment="1">
      <alignment horizontal="center"/>
    </xf>
    <xf numFmtId="9" fontId="0" fillId="0" borderId="0" xfId="2" applyFont="1" applyAlignment="1">
      <alignment horizontal="center"/>
    </xf>
    <xf numFmtId="3" fontId="0" fillId="0" borderId="0" xfId="0" applyNumberFormat="1"/>
    <xf numFmtId="4" fontId="0" fillId="0" borderId="1" xfId="0" applyNumberFormat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2" xfId="3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22</xdr:row>
      <xdr:rowOff>22860</xdr:rowOff>
    </xdr:from>
    <xdr:to>
      <xdr:col>6</xdr:col>
      <xdr:colOff>9525</xdr:colOff>
      <xdr:row>37</xdr:row>
      <xdr:rowOff>0</xdr:rowOff>
    </xdr:to>
    <xdr:sp macro="" textlink="">
      <xdr:nvSpPr>
        <xdr:cNvPr id="3" name="CasellaDiTesto 2"/>
        <xdr:cNvSpPr txBox="1"/>
      </xdr:nvSpPr>
      <xdr:spPr>
        <a:xfrm>
          <a:off x="53340" y="4004310"/>
          <a:ext cx="3070860" cy="28346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(*) VARIAZIONE PERCENTUALE del PREZZO MEDIO del BIGLIETTO nel </a:t>
          </a:r>
          <a:r>
            <a:rPr lang="it-IT" b="1"/>
            <a:t> </a:t>
          </a:r>
          <a:r>
            <a:rPr lang="it-IT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2015 rispetto a tutti gli anni precedenti a partire dal 2002. </a:t>
          </a:r>
          <a:r>
            <a:rPr lang="it-IT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[nel 2015 il prezzo medio del biglietto (6,19€) è più alto del 9,7% rispetto al prezzo medio del biglietto nell' anno 2002 (5,65€)]</a:t>
          </a:r>
          <a:r>
            <a:rPr lang="it-IT"/>
            <a:t> </a:t>
          </a:r>
        </a:p>
        <a:p>
          <a:r>
            <a:rPr lang="it-IT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FORMULA: (P.M.2014- P.M.anno)/P.M.anno</a:t>
          </a:r>
          <a:r>
            <a:rPr lang="it-IT"/>
            <a:t> </a:t>
          </a:r>
        </a:p>
        <a:p>
          <a:r>
            <a:rPr lang="it-IT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(**) VARIAZIONE PERCENTUALE del costo della VITA nel 2014 rispetto a tutti gli altri anni precedenti a partire dal 2002.</a:t>
          </a:r>
          <a:r>
            <a:rPr lang="it-IT" b="1"/>
            <a:t> </a:t>
          </a:r>
          <a:r>
            <a:rPr lang="it-IT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[se nel 2002 per comprare un bene era necessario 1€ nel 2014 saranno necessari 1,25€, quindi un aumento del prezzo e del costo della vita del 24,8%]</a:t>
          </a:r>
        </a:p>
        <a:p>
          <a:r>
            <a:rPr lang="it-IT"/>
            <a:t>FORMULA:</a:t>
          </a:r>
          <a:r>
            <a:rPr lang="it-IT" baseline="0"/>
            <a:t> (coeff.anno-coeff.2014)/coeff.2014</a:t>
          </a:r>
          <a:endParaRPr lang="it-IT"/>
        </a:p>
        <a:p>
          <a:endParaRPr lang="it-IT" sz="1100"/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topLeftCell="A22" workbookViewId="0">
      <selection activeCell="H39" sqref="H39"/>
    </sheetView>
  </sheetViews>
  <sheetFormatPr defaultRowHeight="15" x14ac:dyDescent="0.25"/>
  <cols>
    <col min="1" max="1" width="10.140625" bestFit="1" customWidth="1"/>
    <col min="3" max="3" width="12.5703125" bestFit="1" customWidth="1"/>
    <col min="4" max="4" width="10.7109375" customWidth="1"/>
    <col min="5" max="5" width="11.7109375" customWidth="1"/>
    <col min="6" max="6" width="11.42578125" customWidth="1"/>
    <col min="7" max="7" width="10.7109375" customWidth="1"/>
    <col min="8" max="8" width="14.42578125" bestFit="1" customWidth="1"/>
    <col min="9" max="9" width="11.42578125" customWidth="1"/>
    <col min="10" max="10" width="11" bestFit="1" customWidth="1"/>
    <col min="11" max="11" width="9.42578125" customWidth="1"/>
    <col min="12" max="12" width="9.28515625" customWidth="1"/>
    <col min="13" max="13" width="12.5703125" bestFit="1" customWidth="1"/>
    <col min="14" max="14" width="11.140625" bestFit="1" customWidth="1"/>
    <col min="16" max="16" width="10.140625" bestFit="1" customWidth="1"/>
    <col min="17" max="17" width="11.140625" bestFit="1" customWidth="1"/>
  </cols>
  <sheetData>
    <row r="1" spans="1:12" x14ac:dyDescent="0.25">
      <c r="D1" s="1"/>
      <c r="F1" s="2" t="s">
        <v>0</v>
      </c>
    </row>
    <row r="2" spans="1:12" x14ac:dyDescent="0.25">
      <c r="D2" s="1"/>
      <c r="E2" s="3"/>
      <c r="F2" s="2" t="s">
        <v>159</v>
      </c>
      <c r="G2" s="3"/>
    </row>
    <row r="3" spans="1:12" x14ac:dyDescent="0.25">
      <c r="D3" s="1"/>
      <c r="E3" s="3"/>
      <c r="F3" s="2"/>
      <c r="G3" s="3"/>
    </row>
    <row r="4" spans="1:12" x14ac:dyDescent="0.25">
      <c r="D4" s="1"/>
      <c r="E4" s="3"/>
      <c r="F4" s="2"/>
      <c r="G4" s="3"/>
    </row>
    <row r="5" spans="1:12" x14ac:dyDescent="0.25">
      <c r="D5" s="1"/>
      <c r="E5" s="3"/>
      <c r="F5" s="1"/>
      <c r="G5" s="3"/>
    </row>
    <row r="6" spans="1:12" x14ac:dyDescent="0.25">
      <c r="F6" s="2" t="s">
        <v>1</v>
      </c>
      <c r="G6" s="3"/>
      <c r="H6" s="1"/>
      <c r="I6" s="3"/>
    </row>
    <row r="7" spans="1:12" x14ac:dyDescent="0.25">
      <c r="F7" s="4"/>
      <c r="G7" s="3"/>
      <c r="H7" s="1"/>
      <c r="I7" s="3"/>
    </row>
    <row r="8" spans="1:12" x14ac:dyDescent="0.25">
      <c r="C8" s="1" t="s">
        <v>2</v>
      </c>
      <c r="D8" s="153">
        <v>20.14</v>
      </c>
      <c r="E8" s="154">
        <v>20.13</v>
      </c>
      <c r="F8" s="154">
        <v>20.12</v>
      </c>
      <c r="G8" s="153">
        <v>20.11</v>
      </c>
      <c r="H8" s="1" t="s">
        <v>4</v>
      </c>
      <c r="I8" s="153">
        <v>20.14</v>
      </c>
      <c r="J8" s="154">
        <v>20.13</v>
      </c>
      <c r="K8" s="154">
        <v>20.12</v>
      </c>
      <c r="L8" s="153">
        <v>20.11</v>
      </c>
    </row>
    <row r="9" spans="1:12" x14ac:dyDescent="0.25">
      <c r="A9" s="12" t="s">
        <v>160</v>
      </c>
      <c r="B9" s="6"/>
      <c r="C9" s="7">
        <v>99362667</v>
      </c>
      <c r="D9" s="101">
        <f>(C9-C10)/C10*100</f>
        <v>8.5613443685483546</v>
      </c>
      <c r="E9" s="59">
        <f>(C9-C11)/C11*100</f>
        <v>1.9821132731607805</v>
      </c>
      <c r="F9" s="59">
        <f>(C9-C12)/C12*100</f>
        <v>8.7251696695206835</v>
      </c>
      <c r="G9" s="59">
        <f>(C9-C13)/C13*100</f>
        <v>-1.9550986336710485</v>
      </c>
      <c r="H9" s="7">
        <v>637265703.92999995</v>
      </c>
      <c r="I9" s="101">
        <f>(H9-H10)/H10*100</f>
        <v>10.781131123114793</v>
      </c>
      <c r="J9" s="59">
        <f>(H9-H11)/H11*100</f>
        <v>3.0007755037673398</v>
      </c>
      <c r="K9" s="59">
        <f>(H9-H12)/H12*100</f>
        <v>4.549760196552894</v>
      </c>
      <c r="L9" s="59">
        <f>(H9-H13)/H13*100</f>
        <v>-3.6897431576868955</v>
      </c>
    </row>
    <row r="10" spans="1:12" x14ac:dyDescent="0.25">
      <c r="A10" s="12" t="s">
        <v>21</v>
      </c>
      <c r="B10" s="6"/>
      <c r="C10" s="45">
        <v>91526747</v>
      </c>
      <c r="D10" s="8"/>
      <c r="E10" s="155">
        <f>(C10-C11)/C11*100</f>
        <v>-6.0603810073060069</v>
      </c>
      <c r="F10" s="155">
        <f>(C10-C12)/C12*100</f>
        <v>0.15090574082812477</v>
      </c>
      <c r="G10" s="155">
        <f>(C10-C13)/C13*100</f>
        <v>-9.6870972475412298</v>
      </c>
      <c r="H10" s="7">
        <v>575247515.04999995</v>
      </c>
      <c r="I10" s="8"/>
      <c r="J10" s="155">
        <f>(H10-H11)/H11*100</f>
        <v>-7.0231776300432269</v>
      </c>
      <c r="K10" s="155">
        <f>(H10-H12)/H12*100</f>
        <v>-5.6249388893102807</v>
      </c>
      <c r="L10" s="155">
        <f>(H10-H13)/H13*100</f>
        <v>-13.062580363726129</v>
      </c>
    </row>
    <row r="11" spans="1:12" x14ac:dyDescent="0.25">
      <c r="A11" s="12" t="s">
        <v>285</v>
      </c>
      <c r="B11" s="12"/>
      <c r="C11" s="45">
        <v>97431465</v>
      </c>
      <c r="D11" s="7"/>
      <c r="E11" s="12"/>
      <c r="F11" s="155">
        <f>(C11-C12)/C12*100</f>
        <v>6.6119990848772821</v>
      </c>
      <c r="G11" s="155">
        <f>(C11-C13)/C13*100</f>
        <v>-3.8606886839910266</v>
      </c>
      <c r="H11" s="45">
        <v>618699908.63</v>
      </c>
      <c r="I11" s="7"/>
      <c r="J11" s="12"/>
      <c r="K11" s="155">
        <f>(H11-H12)/H12*100</f>
        <v>1.5038573109858757</v>
      </c>
      <c r="L11" s="155">
        <f>(H11-H13)/H13*100</f>
        <v>-6.4956002794459771</v>
      </c>
    </row>
    <row r="12" spans="1:12" x14ac:dyDescent="0.25">
      <c r="A12" s="12" t="s">
        <v>286</v>
      </c>
      <c r="B12" s="12"/>
      <c r="C12" s="45">
        <v>91388836</v>
      </c>
      <c r="D12" s="7"/>
      <c r="E12" s="13"/>
      <c r="F12" s="7"/>
      <c r="G12" s="155">
        <f>(C12-C13)/C13*100</f>
        <v>-9.823179246953865</v>
      </c>
      <c r="H12" s="45">
        <v>609533396.09000003</v>
      </c>
      <c r="I12" s="7"/>
      <c r="J12" s="13"/>
      <c r="K12" s="7"/>
      <c r="L12" s="155">
        <f>(H12-H13)/H13*100</f>
        <v>-7.8809395055039575</v>
      </c>
    </row>
    <row r="13" spans="1:12" x14ac:dyDescent="0.25">
      <c r="A13" s="12" t="s">
        <v>287</v>
      </c>
      <c r="B13" s="12"/>
      <c r="C13" s="45">
        <v>101344043</v>
      </c>
      <c r="D13" s="7"/>
      <c r="E13" s="13"/>
      <c r="F13" s="7"/>
      <c r="G13" s="13"/>
      <c r="H13" s="45">
        <v>661679996.32000005</v>
      </c>
      <c r="I13" s="12"/>
      <c r="J13" s="12"/>
      <c r="K13" s="12"/>
      <c r="L13" s="12"/>
    </row>
    <row r="14" spans="1:12" x14ac:dyDescent="0.25">
      <c r="D14" s="1"/>
      <c r="E14" s="3"/>
      <c r="F14" s="1"/>
      <c r="G14" s="3"/>
    </row>
    <row r="15" spans="1:12" x14ac:dyDescent="0.25">
      <c r="D15" s="1"/>
      <c r="E15" s="3"/>
      <c r="F15" s="1"/>
      <c r="G15" s="3"/>
    </row>
    <row r="16" spans="1:12" x14ac:dyDescent="0.25">
      <c r="F16" s="2" t="s">
        <v>145</v>
      </c>
      <c r="G16" s="9"/>
      <c r="H16" s="1"/>
      <c r="I16" s="3"/>
    </row>
    <row r="17" spans="1:17" x14ac:dyDescent="0.25">
      <c r="F17" s="1"/>
      <c r="G17" s="9"/>
      <c r="H17" s="1"/>
      <c r="I17" s="3"/>
    </row>
    <row r="18" spans="1:17" x14ac:dyDescent="0.25">
      <c r="F18" s="1"/>
      <c r="G18" s="3"/>
      <c r="H18" s="1"/>
      <c r="I18" s="3"/>
    </row>
    <row r="19" spans="1:17" x14ac:dyDescent="0.25">
      <c r="F19" s="1" t="s">
        <v>6</v>
      </c>
      <c r="G19" s="3" t="s">
        <v>7</v>
      </c>
      <c r="H19" s="10" t="s">
        <v>8</v>
      </c>
      <c r="I19" s="11"/>
    </row>
    <row r="20" spans="1:17" x14ac:dyDescent="0.25">
      <c r="D20" s="12" t="s">
        <v>160</v>
      </c>
      <c r="E20" s="12"/>
      <c r="F20" s="13">
        <v>473</v>
      </c>
      <c r="G20" s="13">
        <v>187</v>
      </c>
      <c r="H20" s="13">
        <v>31</v>
      </c>
      <c r="I20" s="97"/>
      <c r="J20" s="29"/>
    </row>
    <row r="21" spans="1:17" x14ac:dyDescent="0.25">
      <c r="D21" s="14"/>
      <c r="E21" s="15"/>
      <c r="F21" s="7"/>
      <c r="G21" s="13"/>
      <c r="H21" s="7"/>
      <c r="I21" s="97"/>
    </row>
    <row r="22" spans="1:17" x14ac:dyDescent="0.25">
      <c r="D22" s="12" t="s">
        <v>21</v>
      </c>
      <c r="E22" s="12"/>
      <c r="F22" s="30">
        <v>470</v>
      </c>
      <c r="G22" s="13">
        <v>171</v>
      </c>
      <c r="H22" s="30">
        <v>39</v>
      </c>
      <c r="I22" s="97"/>
    </row>
    <row r="23" spans="1:17" x14ac:dyDescent="0.25">
      <c r="F23" s="1"/>
      <c r="G23" s="3"/>
      <c r="H23" s="1"/>
      <c r="I23" s="3"/>
    </row>
    <row r="24" spans="1:17" x14ac:dyDescent="0.25">
      <c r="F24" s="1"/>
      <c r="G24" s="3"/>
      <c r="H24" s="1"/>
      <c r="I24" s="3"/>
    </row>
    <row r="25" spans="1:17" x14ac:dyDescent="0.25">
      <c r="D25" s="1"/>
      <c r="E25" s="3"/>
      <c r="F25" s="1"/>
      <c r="G25" s="3"/>
    </row>
    <row r="26" spans="1:17" x14ac:dyDescent="0.25">
      <c r="D26" s="1"/>
      <c r="E26" s="3"/>
      <c r="F26" s="1"/>
      <c r="G26" s="3"/>
    </row>
    <row r="27" spans="1:17" x14ac:dyDescent="0.25">
      <c r="D27" s="1"/>
      <c r="F27" s="16" t="s">
        <v>10</v>
      </c>
    </row>
    <row r="29" spans="1:17" x14ac:dyDescent="0.25">
      <c r="B29" s="17" t="s">
        <v>11</v>
      </c>
      <c r="C29" s="17" t="s">
        <v>12</v>
      </c>
      <c r="D29" s="17" t="s">
        <v>13</v>
      </c>
      <c r="E29" s="17" t="s">
        <v>14</v>
      </c>
      <c r="F29" s="17" t="s">
        <v>15</v>
      </c>
      <c r="G29" s="18" t="s">
        <v>16</v>
      </c>
      <c r="H29" s="19" t="s">
        <v>17</v>
      </c>
      <c r="I29" s="19" t="s">
        <v>18</v>
      </c>
      <c r="J29" s="18" t="s">
        <v>19</v>
      </c>
    </row>
    <row r="30" spans="1:17" x14ac:dyDescent="0.25">
      <c r="A30" s="20">
        <v>2013</v>
      </c>
      <c r="B30" s="20">
        <v>553</v>
      </c>
      <c r="C30" s="20">
        <v>1063</v>
      </c>
      <c r="D30" s="20">
        <v>3256</v>
      </c>
      <c r="E30" s="102">
        <v>97430860</v>
      </c>
      <c r="F30" s="22">
        <v>105739720</v>
      </c>
      <c r="G30" s="21">
        <f t="shared" ref="G30:G31" si="0">E30/F30*100</f>
        <v>92.142158121848624</v>
      </c>
      <c r="H30" s="22">
        <v>618694289.63</v>
      </c>
      <c r="I30" s="22">
        <v>643338372</v>
      </c>
      <c r="J30" s="21">
        <f>H30/I30*100</f>
        <v>96.169343623420616</v>
      </c>
      <c r="M30" s="106"/>
      <c r="N30" s="106"/>
      <c r="O30" s="23"/>
      <c r="P30" s="107"/>
      <c r="Q30" s="106"/>
    </row>
    <row r="31" spans="1:17" x14ac:dyDescent="0.25">
      <c r="A31" s="20">
        <v>2014</v>
      </c>
      <c r="B31" s="20">
        <v>578</v>
      </c>
      <c r="C31" s="20">
        <v>1070</v>
      </c>
      <c r="D31" s="20">
        <v>3266</v>
      </c>
      <c r="E31" s="103">
        <v>91526747</v>
      </c>
      <c r="F31" s="105">
        <v>98252309</v>
      </c>
      <c r="G31" s="21">
        <f t="shared" si="0"/>
        <v>93.154805145597138</v>
      </c>
      <c r="H31" s="103">
        <v>575247515.04999995</v>
      </c>
      <c r="I31" s="104">
        <v>600067117</v>
      </c>
      <c r="J31" s="21">
        <f>H31/I31*100</f>
        <v>95.863862350251054</v>
      </c>
      <c r="L31" s="32"/>
      <c r="M31" s="108"/>
      <c r="N31" s="109"/>
      <c r="O31" s="23"/>
      <c r="P31" s="108"/>
      <c r="Q31" s="110"/>
    </row>
    <row r="32" spans="1:17" x14ac:dyDescent="0.25">
      <c r="L32" s="32"/>
    </row>
    <row r="33" spans="1:18" x14ac:dyDescent="0.25">
      <c r="F33" s="34" t="s">
        <v>20</v>
      </c>
      <c r="I33" s="34" t="s">
        <v>20</v>
      </c>
    </row>
    <row r="34" spans="1:18" x14ac:dyDescent="0.25">
      <c r="A34">
        <v>2015</v>
      </c>
      <c r="B34" s="12">
        <v>652</v>
      </c>
      <c r="C34" s="12">
        <v>1151</v>
      </c>
      <c r="D34" s="12">
        <v>3353</v>
      </c>
      <c r="E34" s="7">
        <v>99362667</v>
      </c>
      <c r="F34" s="33" t="s">
        <v>161</v>
      </c>
      <c r="H34" s="7">
        <v>637265703.92999995</v>
      </c>
      <c r="I34" s="33" t="s">
        <v>162</v>
      </c>
      <c r="L34" s="29"/>
      <c r="M34" s="29"/>
    </row>
    <row r="35" spans="1:18" x14ac:dyDescent="0.25">
      <c r="B35" s="23"/>
      <c r="C35" s="23"/>
      <c r="D35" s="23"/>
      <c r="E35" s="2"/>
      <c r="H35" s="24"/>
      <c r="I35" s="2"/>
      <c r="M35" s="29"/>
    </row>
    <row r="36" spans="1:18" x14ac:dyDescent="0.25">
      <c r="K36" s="31"/>
      <c r="L36" s="31"/>
      <c r="M36" s="31"/>
    </row>
    <row r="37" spans="1:18" x14ac:dyDescent="0.25">
      <c r="K37" s="31"/>
      <c r="L37" s="31"/>
      <c r="M37" s="31"/>
    </row>
    <row r="38" spans="1:18" x14ac:dyDescent="0.25">
      <c r="B38" s="23"/>
      <c r="C38" s="23"/>
      <c r="D38" s="23"/>
      <c r="E38" s="24"/>
      <c r="F38" s="2"/>
      <c r="H38" s="24"/>
      <c r="I38" s="2"/>
    </row>
    <row r="39" spans="1:18" x14ac:dyDescent="0.25">
      <c r="D39" s="1"/>
      <c r="E39" s="3"/>
      <c r="F39" s="1"/>
      <c r="G39" s="3"/>
    </row>
    <row r="40" spans="1:18" x14ac:dyDescent="0.25">
      <c r="D40" s="1"/>
      <c r="E40" s="23"/>
      <c r="F40" s="26" t="s">
        <v>148</v>
      </c>
      <c r="G40" s="24"/>
      <c r="H40" s="25"/>
    </row>
    <row r="41" spans="1:18" x14ac:dyDescent="0.25">
      <c r="D41" s="1"/>
      <c r="E41" s="23"/>
      <c r="F41" s="23"/>
      <c r="G41" s="24"/>
      <c r="H41" s="25"/>
    </row>
    <row r="42" spans="1:18" x14ac:dyDescent="0.25">
      <c r="D42" s="23"/>
      <c r="F42" s="27"/>
      <c r="G42" s="28"/>
      <c r="I42" s="3" t="s">
        <v>150</v>
      </c>
    </row>
    <row r="43" spans="1:18" x14ac:dyDescent="0.25">
      <c r="E43" s="3" t="s">
        <v>147</v>
      </c>
      <c r="F43" s="3" t="s">
        <v>149</v>
      </c>
      <c r="G43" s="1" t="s">
        <v>2</v>
      </c>
      <c r="H43" s="3" t="s">
        <v>4</v>
      </c>
      <c r="I43" s="1" t="s">
        <v>2</v>
      </c>
      <c r="J43" s="3" t="s">
        <v>4</v>
      </c>
    </row>
    <row r="44" spans="1:18" x14ac:dyDescent="0.25">
      <c r="D44" s="12" t="s">
        <v>160</v>
      </c>
      <c r="E44" s="13">
        <v>118</v>
      </c>
      <c r="F44" s="62">
        <v>29584</v>
      </c>
      <c r="G44" s="7">
        <v>1624768</v>
      </c>
      <c r="H44" s="7">
        <v>14148131.07</v>
      </c>
      <c r="I44" s="59">
        <f>G44/C9*100</f>
        <v>1.6351896029521833</v>
      </c>
      <c r="J44" s="59">
        <f>H44/H9*100</f>
        <v>2.2201306272640857</v>
      </c>
      <c r="L44" s="23"/>
      <c r="M44" s="97"/>
      <c r="N44" s="111"/>
      <c r="O44" s="24"/>
      <c r="P44" s="24"/>
      <c r="Q44" s="112"/>
      <c r="R44" s="112"/>
    </row>
    <row r="45" spans="1:18" x14ac:dyDescent="0.25">
      <c r="D45" s="12" t="s">
        <v>21</v>
      </c>
      <c r="E45" s="13">
        <v>75</v>
      </c>
      <c r="F45" s="62">
        <v>17392</v>
      </c>
      <c r="G45" s="7">
        <v>1160147</v>
      </c>
      <c r="H45" s="7">
        <v>9182811.7599999998</v>
      </c>
      <c r="I45" s="59">
        <f>G45/C10*100</f>
        <v>1.2675496923320131</v>
      </c>
      <c r="J45" s="59">
        <f>H45/H10*100</f>
        <v>1.5963235858918641</v>
      </c>
    </row>
    <row r="47" spans="1:18" x14ac:dyDescent="0.25">
      <c r="E47" t="s">
        <v>9</v>
      </c>
    </row>
    <row r="48" spans="1:18" x14ac:dyDescent="0.25">
      <c r="E48" t="s">
        <v>146</v>
      </c>
    </row>
    <row r="53" spans="4:10" x14ac:dyDescent="0.25">
      <c r="F53" s="26" t="s">
        <v>310</v>
      </c>
    </row>
    <row r="55" spans="4:10" x14ac:dyDescent="0.25">
      <c r="F55" s="27"/>
      <c r="G55" s="28"/>
      <c r="I55" s="3" t="s">
        <v>150</v>
      </c>
    </row>
    <row r="56" spans="4:10" x14ac:dyDescent="0.25">
      <c r="E56" s="3" t="s">
        <v>147</v>
      </c>
      <c r="F56" s="3" t="s">
        <v>149</v>
      </c>
      <c r="G56" s="1" t="s">
        <v>2</v>
      </c>
      <c r="H56" s="3" t="s">
        <v>4</v>
      </c>
      <c r="I56" s="1" t="s">
        <v>2</v>
      </c>
      <c r="J56" s="3" t="s">
        <v>4</v>
      </c>
    </row>
    <row r="57" spans="4:10" x14ac:dyDescent="0.25">
      <c r="D57" s="12" t="s">
        <v>160</v>
      </c>
      <c r="E57" s="13">
        <v>36</v>
      </c>
      <c r="F57" s="157">
        <v>54053</v>
      </c>
      <c r="G57" s="45">
        <v>3037319</v>
      </c>
      <c r="H57" s="45">
        <v>27661046.609999999</v>
      </c>
      <c r="I57" s="59">
        <f>G57/C9*100</f>
        <v>3.0568010015270626</v>
      </c>
      <c r="J57" s="59">
        <f>H57/H9*100</f>
        <v>4.3405829686761885</v>
      </c>
    </row>
    <row r="58" spans="4:10" x14ac:dyDescent="0.25">
      <c r="D58" s="12" t="s">
        <v>21</v>
      </c>
      <c r="E58" s="13">
        <v>40</v>
      </c>
      <c r="F58" s="157">
        <v>80947</v>
      </c>
      <c r="G58" s="45">
        <v>4617270</v>
      </c>
      <c r="H58" s="45">
        <v>40221920.520000003</v>
      </c>
      <c r="I58" s="59">
        <f>G58/C10*100</f>
        <v>5.0447220635952457</v>
      </c>
      <c r="J58" s="59">
        <f>H58/H10*100</f>
        <v>6.9921067831999153</v>
      </c>
    </row>
  </sheetData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Footer>&amp;RPagina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8"/>
  <sheetViews>
    <sheetView workbookViewId="0">
      <selection activeCell="H32" sqref="H32"/>
    </sheetView>
  </sheetViews>
  <sheetFormatPr defaultRowHeight="15" x14ac:dyDescent="0.25"/>
  <cols>
    <col min="2" max="7" width="10.5703125" bestFit="1" customWidth="1"/>
    <col min="8" max="8" width="11.140625" bestFit="1" customWidth="1"/>
    <col min="10" max="12" width="10.5703125" bestFit="1" customWidth="1"/>
    <col min="13" max="13" width="12.140625" bestFit="1" customWidth="1"/>
  </cols>
  <sheetData>
    <row r="3" spans="1:13" ht="30" x14ac:dyDescent="0.25">
      <c r="A3" s="123" t="s">
        <v>276</v>
      </c>
      <c r="B3" s="124">
        <v>42370</v>
      </c>
      <c r="C3" s="125">
        <v>42371</v>
      </c>
      <c r="D3" s="125">
        <v>42372</v>
      </c>
      <c r="E3" s="125">
        <v>42373</v>
      </c>
      <c r="F3" s="125">
        <v>42374</v>
      </c>
      <c r="G3" s="126">
        <v>42375</v>
      </c>
      <c r="H3" s="123" t="s">
        <v>277</v>
      </c>
      <c r="I3" s="124">
        <v>42376</v>
      </c>
      <c r="J3" s="125">
        <v>42377</v>
      </c>
      <c r="K3" s="125">
        <v>42378</v>
      </c>
      <c r="L3" s="126">
        <v>42379</v>
      </c>
      <c r="M3" s="123" t="s">
        <v>278</v>
      </c>
    </row>
    <row r="4" spans="1:13" x14ac:dyDescent="0.25">
      <c r="A4" s="127">
        <v>2016</v>
      </c>
      <c r="B4" s="128">
        <v>1532755</v>
      </c>
      <c r="C4" s="129">
        <v>1591752</v>
      </c>
      <c r="D4" s="129">
        <v>1714874</v>
      </c>
      <c r="E4" s="130">
        <v>965035</v>
      </c>
      <c r="F4" s="131">
        <v>987095</v>
      </c>
      <c r="G4" s="129">
        <v>1297904</v>
      </c>
      <c r="H4" s="132">
        <v>8089415</v>
      </c>
      <c r="I4" s="130">
        <v>355291</v>
      </c>
      <c r="J4" s="133">
        <v>534281</v>
      </c>
      <c r="K4" s="131">
        <v>1126049</v>
      </c>
      <c r="L4" s="129">
        <v>1245214</v>
      </c>
      <c r="M4" s="132">
        <v>11357437</v>
      </c>
    </row>
    <row r="5" spans="1:13" x14ac:dyDescent="0.25">
      <c r="A5" s="134">
        <v>2015</v>
      </c>
      <c r="B5" s="135">
        <v>1018447</v>
      </c>
      <c r="C5" s="135">
        <v>715525</v>
      </c>
      <c r="D5" s="135">
        <v>896299</v>
      </c>
      <c r="E5" s="136">
        <v>988977</v>
      </c>
      <c r="F5" s="136">
        <v>593995</v>
      </c>
      <c r="G5" s="137">
        <v>663728</v>
      </c>
      <c r="H5" s="138">
        <v>4876971</v>
      </c>
      <c r="I5" s="139">
        <v>274212</v>
      </c>
      <c r="J5" s="136">
        <v>231715</v>
      </c>
      <c r="K5" s="136">
        <v>334323</v>
      </c>
      <c r="L5" s="137">
        <v>771673</v>
      </c>
      <c r="M5" s="138">
        <v>6491061</v>
      </c>
    </row>
    <row r="6" spans="1:13" x14ac:dyDescent="0.25">
      <c r="A6" s="134">
        <v>2014</v>
      </c>
      <c r="B6" s="136">
        <v>904808</v>
      </c>
      <c r="C6" s="136">
        <v>531136</v>
      </c>
      <c r="D6" s="136">
        <v>533774</v>
      </c>
      <c r="E6" s="136">
        <v>803668</v>
      </c>
      <c r="F6" s="136">
        <v>860802</v>
      </c>
      <c r="G6" s="140">
        <v>670421</v>
      </c>
      <c r="H6" s="141">
        <v>4304609</v>
      </c>
      <c r="I6" s="139">
        <v>169131</v>
      </c>
      <c r="J6" s="136">
        <v>223547</v>
      </c>
      <c r="K6" s="136">
        <v>155291</v>
      </c>
      <c r="L6" s="140">
        <v>270866</v>
      </c>
      <c r="M6" s="141">
        <v>5126005</v>
      </c>
    </row>
    <row r="7" spans="1:13" x14ac:dyDescent="0.25">
      <c r="A7" s="134">
        <v>2013</v>
      </c>
      <c r="B7" s="136">
        <v>613894</v>
      </c>
      <c r="C7" s="136">
        <v>374289</v>
      </c>
      <c r="D7" s="136">
        <v>325500</v>
      </c>
      <c r="E7" s="136">
        <v>363587</v>
      </c>
      <c r="F7" s="136">
        <v>581622</v>
      </c>
      <c r="G7" s="140">
        <v>531860</v>
      </c>
      <c r="H7" s="141">
        <v>2790752</v>
      </c>
      <c r="I7" s="139">
        <v>108716</v>
      </c>
      <c r="J7" s="136">
        <v>144565</v>
      </c>
      <c r="K7" s="136">
        <v>182448</v>
      </c>
      <c r="L7" s="140">
        <v>146367</v>
      </c>
      <c r="M7" s="141">
        <v>3374731</v>
      </c>
    </row>
    <row r="8" spans="1:13" x14ac:dyDescent="0.25">
      <c r="A8" s="134">
        <v>2012</v>
      </c>
      <c r="B8" s="136">
        <v>828865</v>
      </c>
      <c r="C8" s="136">
        <v>356757</v>
      </c>
      <c r="D8" s="136">
        <v>369108</v>
      </c>
      <c r="E8" s="136">
        <v>550920</v>
      </c>
      <c r="F8" s="136">
        <v>428393</v>
      </c>
      <c r="G8" s="140">
        <v>930437</v>
      </c>
      <c r="H8" s="141">
        <v>3464480</v>
      </c>
      <c r="I8" s="139">
        <v>758755</v>
      </c>
      <c r="J8" s="136">
        <v>684823</v>
      </c>
      <c r="K8" s="136">
        <v>110597</v>
      </c>
      <c r="L8" s="140">
        <v>138952</v>
      </c>
      <c r="M8" s="141">
        <v>5158708</v>
      </c>
    </row>
    <row r="9" spans="1:13" x14ac:dyDescent="0.25">
      <c r="A9" s="134">
        <v>2011</v>
      </c>
      <c r="B9" s="136">
        <v>1065488</v>
      </c>
      <c r="C9" s="136">
        <v>1085183</v>
      </c>
      <c r="D9" s="136">
        <v>311104</v>
      </c>
      <c r="E9" s="136">
        <v>323828</v>
      </c>
      <c r="F9" s="136">
        <v>778497</v>
      </c>
      <c r="G9" s="140">
        <v>1181362</v>
      </c>
      <c r="H9" s="141">
        <v>4745462</v>
      </c>
      <c r="I9" s="142">
        <v>760274</v>
      </c>
      <c r="J9" s="129">
        <v>1171722</v>
      </c>
      <c r="K9" s="129">
        <v>1152303</v>
      </c>
      <c r="L9" s="142">
        <v>250534</v>
      </c>
      <c r="M9" s="141">
        <v>8082039</v>
      </c>
    </row>
    <row r="10" spans="1:13" x14ac:dyDescent="0.25">
      <c r="A10" s="134">
        <v>2010</v>
      </c>
      <c r="B10" s="136">
        <v>1019138</v>
      </c>
      <c r="C10" s="136">
        <v>853573</v>
      </c>
      <c r="D10" s="136">
        <v>900829</v>
      </c>
      <c r="E10" s="136">
        <v>323076</v>
      </c>
      <c r="F10" s="136">
        <v>497070</v>
      </c>
      <c r="G10" s="140">
        <v>907370</v>
      </c>
      <c r="H10" s="141">
        <v>4501056</v>
      </c>
      <c r="I10" s="139">
        <v>190985</v>
      </c>
      <c r="J10" s="135">
        <v>330292</v>
      </c>
      <c r="K10" s="135">
        <v>818782</v>
      </c>
      <c r="L10" s="140">
        <v>865144</v>
      </c>
      <c r="M10" s="141">
        <v>6708314</v>
      </c>
    </row>
    <row r="11" spans="1:13" x14ac:dyDescent="0.25">
      <c r="A11" s="134">
        <v>2009</v>
      </c>
      <c r="B11" s="136">
        <v>844999</v>
      </c>
      <c r="C11" s="136">
        <v>494380</v>
      </c>
      <c r="D11" s="136">
        <v>658255</v>
      </c>
      <c r="E11" s="136">
        <v>757103</v>
      </c>
      <c r="F11" s="136">
        <v>349286</v>
      </c>
      <c r="G11" s="140">
        <v>521293</v>
      </c>
      <c r="H11" s="141">
        <v>3625316</v>
      </c>
      <c r="I11" s="139">
        <v>114735</v>
      </c>
      <c r="J11" s="136">
        <v>104111</v>
      </c>
      <c r="K11" s="136">
        <v>297929</v>
      </c>
      <c r="L11" s="140">
        <v>736467</v>
      </c>
      <c r="M11" s="141">
        <v>4879990</v>
      </c>
    </row>
    <row r="12" spans="1:13" x14ac:dyDescent="0.25">
      <c r="A12" s="134">
        <v>2008</v>
      </c>
      <c r="B12" s="136">
        <v>844452</v>
      </c>
      <c r="C12" s="136">
        <v>423053</v>
      </c>
      <c r="D12" s="136">
        <v>282950</v>
      </c>
      <c r="E12" s="136">
        <v>385070</v>
      </c>
      <c r="F12" s="136">
        <v>651182</v>
      </c>
      <c r="G12" s="140">
        <v>717839</v>
      </c>
      <c r="H12" s="141">
        <v>3304546</v>
      </c>
      <c r="I12" s="139">
        <v>107543</v>
      </c>
      <c r="J12" s="136">
        <v>114315</v>
      </c>
      <c r="K12" s="136">
        <v>194331</v>
      </c>
      <c r="L12" s="140">
        <v>118547</v>
      </c>
      <c r="M12" s="141">
        <v>3840846</v>
      </c>
    </row>
    <row r="13" spans="1:13" x14ac:dyDescent="0.25">
      <c r="A13" s="134">
        <v>2007</v>
      </c>
      <c r="B13" s="136">
        <v>894832</v>
      </c>
      <c r="C13" s="136">
        <v>319871</v>
      </c>
      <c r="D13" s="136">
        <v>410384</v>
      </c>
      <c r="E13" s="136">
        <v>277053</v>
      </c>
      <c r="F13" s="136">
        <v>438457</v>
      </c>
      <c r="G13" s="140">
        <v>943689</v>
      </c>
      <c r="H13" s="141">
        <v>3284286</v>
      </c>
      <c r="I13" s="139">
        <v>854269</v>
      </c>
      <c r="J13" s="136">
        <v>135424</v>
      </c>
      <c r="K13" s="136">
        <v>145101</v>
      </c>
      <c r="L13" s="140">
        <v>243433</v>
      </c>
      <c r="M13" s="141">
        <v>4665866</v>
      </c>
    </row>
    <row r="14" spans="1:13" x14ac:dyDescent="0.25">
      <c r="A14" s="134">
        <v>2006</v>
      </c>
      <c r="B14" s="136">
        <v>1048711</v>
      </c>
      <c r="C14" s="136">
        <v>433237</v>
      </c>
      <c r="D14" s="136">
        <v>350683</v>
      </c>
      <c r="E14" s="136">
        <v>487993</v>
      </c>
      <c r="F14" s="136">
        <v>412798</v>
      </c>
      <c r="G14" s="140">
        <v>953464</v>
      </c>
      <c r="H14" s="141">
        <v>3686886</v>
      </c>
      <c r="I14" s="139">
        <v>646718</v>
      </c>
      <c r="J14" s="136">
        <v>723400</v>
      </c>
      <c r="K14" s="136">
        <v>119239</v>
      </c>
      <c r="L14" s="140">
        <v>113206</v>
      </c>
      <c r="M14" s="141">
        <v>5290938</v>
      </c>
    </row>
    <row r="15" spans="1:13" x14ac:dyDescent="0.25">
      <c r="A15" s="134">
        <v>2005</v>
      </c>
      <c r="B15" s="136">
        <v>1034535</v>
      </c>
      <c r="C15" s="136">
        <v>1093231</v>
      </c>
      <c r="D15" s="136">
        <v>311535</v>
      </c>
      <c r="E15" s="136">
        <v>289820</v>
      </c>
      <c r="F15" s="136">
        <v>476193</v>
      </c>
      <c r="G15" s="140">
        <v>742680</v>
      </c>
      <c r="H15" s="141">
        <v>3947994</v>
      </c>
      <c r="I15" s="139">
        <v>391789</v>
      </c>
      <c r="J15" s="136">
        <v>672391</v>
      </c>
      <c r="K15" s="136">
        <v>711928</v>
      </c>
      <c r="L15" s="140">
        <v>121035</v>
      </c>
      <c r="M15" s="141">
        <v>5846604</v>
      </c>
    </row>
    <row r="16" spans="1:13" x14ac:dyDescent="0.25">
      <c r="A16" s="134">
        <v>2004</v>
      </c>
      <c r="B16" s="136">
        <v>934365</v>
      </c>
      <c r="C16" s="136">
        <v>588977</v>
      </c>
      <c r="D16" s="140">
        <v>770802</v>
      </c>
      <c r="E16" s="129">
        <v>1050744</v>
      </c>
      <c r="F16" s="139">
        <v>499198</v>
      </c>
      <c r="G16" s="140">
        <v>732834</v>
      </c>
      <c r="H16" s="141">
        <v>4576920</v>
      </c>
      <c r="I16" s="139">
        <v>185819</v>
      </c>
      <c r="J16" s="136">
        <v>125318</v>
      </c>
      <c r="K16" s="136">
        <v>291608</v>
      </c>
      <c r="L16" s="140">
        <v>695027</v>
      </c>
      <c r="M16" s="141">
        <v>5876100</v>
      </c>
    </row>
    <row r="17" spans="1:13" x14ac:dyDescent="0.25">
      <c r="A17" s="134">
        <v>2003</v>
      </c>
      <c r="B17" s="136">
        <v>913771</v>
      </c>
      <c r="C17" s="136">
        <v>460903</v>
      </c>
      <c r="D17" s="136">
        <v>457600</v>
      </c>
      <c r="E17" s="137">
        <v>706017</v>
      </c>
      <c r="F17" s="129">
        <v>1029614</v>
      </c>
      <c r="G17" s="142">
        <v>825132</v>
      </c>
      <c r="H17" s="141">
        <v>4393037</v>
      </c>
      <c r="I17" s="139">
        <v>106112</v>
      </c>
      <c r="J17" s="136">
        <v>190930</v>
      </c>
      <c r="K17" s="136">
        <v>116060</v>
      </c>
      <c r="L17" s="140">
        <v>219355</v>
      </c>
      <c r="M17" s="141">
        <v>5027036</v>
      </c>
    </row>
    <row r="18" spans="1:13" x14ac:dyDescent="0.25">
      <c r="A18" s="134">
        <v>2002</v>
      </c>
      <c r="B18" s="136">
        <v>875121</v>
      </c>
      <c r="C18" s="136">
        <v>503348</v>
      </c>
      <c r="D18" s="136">
        <v>365775</v>
      </c>
      <c r="E18" s="136">
        <v>421613</v>
      </c>
      <c r="F18" s="135">
        <v>685122</v>
      </c>
      <c r="G18" s="140">
        <v>817624</v>
      </c>
      <c r="H18" s="141">
        <v>3668603</v>
      </c>
      <c r="I18" s="139">
        <v>134363</v>
      </c>
      <c r="J18" s="136">
        <v>135496</v>
      </c>
      <c r="K18" s="136">
        <v>246530</v>
      </c>
      <c r="L18" s="140">
        <v>122604</v>
      </c>
      <c r="M18" s="141">
        <v>4309070</v>
      </c>
    </row>
    <row r="19" spans="1:13" x14ac:dyDescent="0.25">
      <c r="A19" s="134">
        <v>2001</v>
      </c>
      <c r="B19" s="136">
        <v>926488</v>
      </c>
      <c r="C19" s="136">
        <v>378406</v>
      </c>
      <c r="D19" s="136">
        <v>516073</v>
      </c>
      <c r="E19" s="136">
        <v>341316</v>
      </c>
      <c r="F19" s="136">
        <v>422028</v>
      </c>
      <c r="G19" s="140">
        <v>1025626</v>
      </c>
      <c r="H19" s="143">
        <v>3609937</v>
      </c>
      <c r="I19" s="129">
        <v>957487</v>
      </c>
      <c r="J19" s="139">
        <v>152356</v>
      </c>
      <c r="K19" s="136">
        <v>157169</v>
      </c>
      <c r="L19" s="140">
        <v>262408</v>
      </c>
      <c r="M19" s="141">
        <v>5141078</v>
      </c>
    </row>
    <row r="20" spans="1:13" x14ac:dyDescent="0.25">
      <c r="A20" s="134">
        <v>2000</v>
      </c>
      <c r="B20" s="136">
        <v>862478</v>
      </c>
      <c r="C20" s="136">
        <v>1039849</v>
      </c>
      <c r="D20" s="136">
        <v>272560</v>
      </c>
      <c r="E20" s="136">
        <v>264619</v>
      </c>
      <c r="F20" s="136">
        <v>391609</v>
      </c>
      <c r="G20" s="140">
        <v>715939</v>
      </c>
      <c r="H20" s="141">
        <v>3547054</v>
      </c>
      <c r="I20" s="144">
        <v>266551</v>
      </c>
      <c r="J20" s="136">
        <v>521520</v>
      </c>
      <c r="K20" s="136">
        <v>643161</v>
      </c>
      <c r="L20" s="140">
        <v>95784</v>
      </c>
      <c r="M20" s="141">
        <v>5077546</v>
      </c>
    </row>
    <row r="21" spans="1:13" x14ac:dyDescent="0.25">
      <c r="A21" s="134">
        <v>1999</v>
      </c>
      <c r="B21" s="136">
        <v>862680</v>
      </c>
      <c r="C21" s="136">
        <v>814621</v>
      </c>
      <c r="D21" s="136">
        <v>983443</v>
      </c>
      <c r="E21" s="136">
        <v>346867</v>
      </c>
      <c r="F21" s="136">
        <v>405201</v>
      </c>
      <c r="G21" s="140">
        <v>725756</v>
      </c>
      <c r="H21" s="141">
        <v>4138568</v>
      </c>
      <c r="I21" s="139">
        <v>141896</v>
      </c>
      <c r="J21" s="136">
        <v>240126</v>
      </c>
      <c r="K21" s="136">
        <v>621558</v>
      </c>
      <c r="L21" s="140">
        <v>831209</v>
      </c>
      <c r="M21" s="141">
        <v>5975365</v>
      </c>
    </row>
    <row r="22" spans="1:13" x14ac:dyDescent="0.25">
      <c r="A22" s="134">
        <v>1998</v>
      </c>
      <c r="B22" s="136">
        <v>754820</v>
      </c>
      <c r="C22" s="136">
        <v>476539</v>
      </c>
      <c r="D22" s="136">
        <v>669466</v>
      </c>
      <c r="E22" s="136">
        <v>776763</v>
      </c>
      <c r="F22" s="136">
        <v>460947</v>
      </c>
      <c r="G22" s="140">
        <v>776161</v>
      </c>
      <c r="H22" s="141">
        <v>3914696</v>
      </c>
      <c r="I22" s="139">
        <v>187568</v>
      </c>
      <c r="J22" s="136">
        <v>141900</v>
      </c>
      <c r="K22" s="136">
        <v>256141</v>
      </c>
      <c r="L22" s="140">
        <v>598803</v>
      </c>
      <c r="M22" s="141">
        <v>5101266</v>
      </c>
    </row>
    <row r="23" spans="1:13" x14ac:dyDescent="0.25">
      <c r="A23" s="134">
        <v>1997</v>
      </c>
      <c r="B23" s="136">
        <v>562538</v>
      </c>
      <c r="C23" s="136">
        <v>263336</v>
      </c>
      <c r="D23" s="136">
        <v>310272</v>
      </c>
      <c r="E23" s="136">
        <v>561333</v>
      </c>
      <c r="F23" s="136">
        <v>799962</v>
      </c>
      <c r="G23" s="140">
        <v>749873</v>
      </c>
      <c r="H23" s="141">
        <v>3247314</v>
      </c>
      <c r="I23" s="139">
        <v>120895</v>
      </c>
      <c r="J23" s="136">
        <v>198770</v>
      </c>
      <c r="K23" s="136">
        <v>142890</v>
      </c>
      <c r="L23" s="140">
        <v>209856</v>
      </c>
      <c r="M23" s="141">
        <v>3923907</v>
      </c>
    </row>
    <row r="24" spans="1:13" x14ac:dyDescent="0.25">
      <c r="A24" s="134">
        <v>1996</v>
      </c>
      <c r="B24" s="136">
        <v>716594</v>
      </c>
      <c r="C24" s="136">
        <v>259011</v>
      </c>
      <c r="D24" s="136">
        <v>343996</v>
      </c>
      <c r="E24" s="136">
        <v>232209</v>
      </c>
      <c r="F24" s="136">
        <v>273221</v>
      </c>
      <c r="G24" s="140">
        <v>780617</v>
      </c>
      <c r="H24" s="141">
        <v>2605648</v>
      </c>
      <c r="I24" s="139">
        <v>776265</v>
      </c>
      <c r="J24" s="136">
        <v>93010</v>
      </c>
      <c r="K24" s="136">
        <v>118916</v>
      </c>
      <c r="L24" s="140">
        <v>193096</v>
      </c>
      <c r="M24" s="141">
        <v>3791746</v>
      </c>
    </row>
    <row r="25" spans="1:13" x14ac:dyDescent="0.25">
      <c r="A25" s="145">
        <v>1995</v>
      </c>
      <c r="B25" s="146">
        <v>623422</v>
      </c>
      <c r="C25" s="146">
        <v>223358</v>
      </c>
      <c r="D25" s="146">
        <v>203696</v>
      </c>
      <c r="E25" s="146">
        <v>284239</v>
      </c>
      <c r="F25" s="146">
        <v>241611</v>
      </c>
      <c r="G25" s="147">
        <v>680648</v>
      </c>
      <c r="H25" s="148">
        <v>2256974</v>
      </c>
      <c r="I25" s="149">
        <v>484216</v>
      </c>
      <c r="J25" s="146">
        <v>572622</v>
      </c>
      <c r="K25" s="146">
        <v>74123</v>
      </c>
      <c r="L25" s="147">
        <v>92008</v>
      </c>
      <c r="M25" s="148">
        <v>3480673</v>
      </c>
    </row>
    <row r="28" spans="1:13" x14ac:dyDescent="0.25">
      <c r="A28" s="16" t="s">
        <v>279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&amp;RPagina 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9"/>
  <sheetViews>
    <sheetView workbookViewId="0">
      <selection activeCell="H13" sqref="H13"/>
    </sheetView>
  </sheetViews>
  <sheetFormatPr defaultRowHeight="15" x14ac:dyDescent="0.25"/>
  <sheetData>
    <row r="3" spans="2:7" ht="15" customHeight="1" x14ac:dyDescent="0.25">
      <c r="B3" s="84"/>
      <c r="C3" s="84"/>
      <c r="D3" s="84"/>
      <c r="E3" s="84"/>
      <c r="F3" s="84"/>
      <c r="G3" s="84"/>
    </row>
    <row r="4" spans="2:7" ht="15.75" thickBot="1" x14ac:dyDescent="0.3">
      <c r="B4" s="84"/>
      <c r="C4" s="84"/>
      <c r="D4" s="84"/>
      <c r="E4" s="84"/>
      <c r="F4" s="84"/>
      <c r="G4" s="84"/>
    </row>
    <row r="5" spans="2:7" x14ac:dyDescent="0.25">
      <c r="C5" s="164" t="s">
        <v>141</v>
      </c>
      <c r="D5" s="167" t="s">
        <v>280</v>
      </c>
      <c r="E5" s="161" t="s">
        <v>142</v>
      </c>
      <c r="G5" s="84"/>
    </row>
    <row r="6" spans="2:7" x14ac:dyDescent="0.25">
      <c r="C6" s="165"/>
      <c r="D6" s="168"/>
      <c r="E6" s="162"/>
      <c r="G6" s="84"/>
    </row>
    <row r="7" spans="2:7" ht="15.75" thickBot="1" x14ac:dyDescent="0.3">
      <c r="C7" s="166"/>
      <c r="D7" s="169"/>
      <c r="E7" s="163"/>
      <c r="G7" s="84"/>
    </row>
    <row r="8" spans="2:7" ht="15.75" x14ac:dyDescent="0.25">
      <c r="B8" s="85">
        <v>2002</v>
      </c>
      <c r="C8" s="86">
        <v>5.6450586181048026</v>
      </c>
      <c r="D8" s="87">
        <v>9.6534229095064608E-2</v>
      </c>
      <c r="E8" s="88">
        <v>0.248</v>
      </c>
      <c r="G8" s="150"/>
    </row>
    <row r="9" spans="2:7" ht="15.75" x14ac:dyDescent="0.25">
      <c r="B9" s="89">
        <v>2003</v>
      </c>
      <c r="C9" s="90">
        <v>5.7941835090947178</v>
      </c>
      <c r="D9" s="91">
        <v>6.8312729530225894E-2</v>
      </c>
      <c r="E9" s="92">
        <v>0.21799999999999997</v>
      </c>
      <c r="G9" s="150"/>
    </row>
    <row r="10" spans="2:7" ht="15.75" x14ac:dyDescent="0.25">
      <c r="B10" s="89">
        <v>2004</v>
      </c>
      <c r="C10" s="90">
        <v>5.6774096257621984</v>
      </c>
      <c r="D10" s="91">
        <v>9.0285959271255878E-2</v>
      </c>
      <c r="E10" s="92">
        <v>0.19500000000000006</v>
      </c>
      <c r="G10" s="150"/>
    </row>
    <row r="11" spans="2:7" ht="15.75" x14ac:dyDescent="0.25">
      <c r="B11" s="89">
        <v>2005</v>
      </c>
      <c r="C11" s="90">
        <v>5.7268544857879879</v>
      </c>
      <c r="D11" s="91">
        <v>8.0872582909409449E-2</v>
      </c>
      <c r="E11" s="92">
        <v>0.17500000000000004</v>
      </c>
      <c r="G11" s="150"/>
    </row>
    <row r="12" spans="2:7" ht="15.75" x14ac:dyDescent="0.25">
      <c r="B12" s="89">
        <v>2006</v>
      </c>
      <c r="C12" s="90">
        <v>5.726983004229325</v>
      </c>
      <c r="D12" s="91">
        <v>8.0848327195792533E-2</v>
      </c>
      <c r="E12" s="92">
        <v>0.15199999999999991</v>
      </c>
      <c r="G12" s="150"/>
    </row>
    <row r="13" spans="2:7" ht="15.75" x14ac:dyDescent="0.25">
      <c r="B13" s="89">
        <v>2007</v>
      </c>
      <c r="C13" s="90">
        <v>5.7512089388992935</v>
      </c>
      <c r="D13" s="91">
        <v>7.6295447750622983E-2</v>
      </c>
      <c r="E13" s="92">
        <v>0.1319999999999999</v>
      </c>
      <c r="G13" s="150"/>
    </row>
    <row r="14" spans="2:7" ht="15.75" x14ac:dyDescent="0.25">
      <c r="B14" s="89">
        <v>2008</v>
      </c>
      <c r="C14" s="90">
        <v>5.7347811871007837</v>
      </c>
      <c r="D14" s="91">
        <v>7.937858447383106E-2</v>
      </c>
      <c r="E14" s="92">
        <v>9.6999999999999975E-2</v>
      </c>
      <c r="G14" s="150"/>
    </row>
    <row r="15" spans="2:7" ht="15.75" x14ac:dyDescent="0.25">
      <c r="B15" s="89">
        <v>2009</v>
      </c>
      <c r="C15" s="90">
        <v>5.9571344042258225</v>
      </c>
      <c r="D15" s="91">
        <v>3.9090203438920161E-2</v>
      </c>
      <c r="E15" s="92">
        <v>8.8999999999999968E-2</v>
      </c>
      <c r="G15" s="150"/>
    </row>
    <row r="16" spans="2:7" ht="15.75" x14ac:dyDescent="0.25">
      <c r="B16" s="89">
        <v>2010</v>
      </c>
      <c r="C16" s="90">
        <v>6.4086472707702304</v>
      </c>
      <c r="D16" s="91">
        <v>-3.4117538621212286E-2</v>
      </c>
      <c r="E16" s="92">
        <v>7.2000000000000064E-2</v>
      </c>
      <c r="G16" s="150"/>
    </row>
    <row r="17" spans="2:7" ht="15.75" x14ac:dyDescent="0.25">
      <c r="B17" s="89">
        <v>2011</v>
      </c>
      <c r="C17" s="90">
        <v>6.2184260493965793</v>
      </c>
      <c r="D17" s="91">
        <v>-4.5712611472379389E-3</v>
      </c>
      <c r="E17" s="92">
        <v>4.4000000000000039E-2</v>
      </c>
      <c r="G17" s="150"/>
    </row>
    <row r="18" spans="2:7" ht="15.75" x14ac:dyDescent="0.25">
      <c r="B18" s="89">
        <v>2012</v>
      </c>
      <c r="C18" s="90">
        <v>6.2075575943778301</v>
      </c>
      <c r="D18" s="91">
        <v>-2.8284223079511235E-3</v>
      </c>
      <c r="E18" s="92">
        <v>1.2999999999999901E-2</v>
      </c>
      <c r="G18" s="150"/>
    </row>
    <row r="19" spans="2:7" ht="15.75" x14ac:dyDescent="0.25">
      <c r="B19" s="89">
        <v>2013</v>
      </c>
      <c r="C19" s="90">
        <v>6.0841694303711034</v>
      </c>
      <c r="D19" s="91">
        <v>1.7394415267367382E-2</v>
      </c>
      <c r="E19" s="92">
        <v>2.0000000000000018E-3</v>
      </c>
      <c r="G19" s="150"/>
    </row>
    <row r="20" spans="2:7" ht="16.5" thickBot="1" x14ac:dyDescent="0.3">
      <c r="B20" s="89">
        <v>2014</v>
      </c>
      <c r="C20" s="93">
        <v>6.1074098217885142</v>
      </c>
      <c r="D20" s="94">
        <v>1.3522946817297449E-2</v>
      </c>
      <c r="E20" s="95">
        <v>0</v>
      </c>
      <c r="G20" s="150"/>
    </row>
    <row r="21" spans="2:7" ht="16.5" thickBot="1" x14ac:dyDescent="0.3">
      <c r="B21" s="96">
        <v>2015</v>
      </c>
      <c r="C21" s="151">
        <v>6.19</v>
      </c>
      <c r="D21" s="82" t="s">
        <v>143</v>
      </c>
      <c r="G21" s="152"/>
    </row>
    <row r="22" spans="2:7" x14ac:dyDescent="0.25">
      <c r="B22" s="23"/>
      <c r="C22" s="23"/>
      <c r="D22" s="23"/>
      <c r="E22" s="23"/>
      <c r="F22" s="23"/>
      <c r="G22" s="84"/>
    </row>
    <row r="23" spans="2:7" x14ac:dyDescent="0.25">
      <c r="B23" s="23"/>
      <c r="C23" s="23"/>
      <c r="D23" s="23"/>
      <c r="E23" s="23"/>
      <c r="F23" s="23"/>
      <c r="G23" s="84"/>
    </row>
    <row r="24" spans="2:7" x14ac:dyDescent="0.25">
      <c r="B24" s="84"/>
      <c r="C24" s="84"/>
      <c r="G24" s="84"/>
    </row>
    <row r="25" spans="2:7" x14ac:dyDescent="0.25">
      <c r="B25" s="84"/>
      <c r="C25" s="84"/>
      <c r="D25" s="84"/>
      <c r="E25" s="84"/>
      <c r="F25" s="84"/>
      <c r="G25" s="84"/>
    </row>
    <row r="26" spans="2:7" x14ac:dyDescent="0.25">
      <c r="B26" s="84"/>
      <c r="C26" s="84"/>
      <c r="D26" s="84"/>
      <c r="E26" s="84"/>
      <c r="F26" s="84"/>
      <c r="G26" s="84"/>
    </row>
    <row r="27" spans="2:7" x14ac:dyDescent="0.25">
      <c r="B27" s="84"/>
      <c r="C27" s="84"/>
      <c r="D27" s="84"/>
      <c r="E27" s="84"/>
      <c r="F27" s="84"/>
      <c r="G27" s="84"/>
    </row>
    <row r="28" spans="2:7" x14ac:dyDescent="0.25">
      <c r="B28" s="84"/>
      <c r="C28" s="84"/>
      <c r="D28" s="84"/>
      <c r="E28" s="84"/>
      <c r="F28" s="84"/>
      <c r="G28" s="84"/>
    </row>
    <row r="29" spans="2:7" x14ac:dyDescent="0.25">
      <c r="B29" s="84"/>
      <c r="C29" s="84"/>
      <c r="D29" s="84"/>
      <c r="E29" s="84"/>
      <c r="F29" s="84"/>
      <c r="G29" s="84"/>
    </row>
    <row r="30" spans="2:7" x14ac:dyDescent="0.25">
      <c r="B30" s="84"/>
      <c r="C30" s="84"/>
      <c r="D30" s="84"/>
      <c r="E30" s="84"/>
      <c r="F30" s="84"/>
      <c r="G30" s="84"/>
    </row>
    <row r="31" spans="2:7" x14ac:dyDescent="0.25">
      <c r="B31" s="84"/>
      <c r="C31" s="84"/>
      <c r="D31" s="84"/>
      <c r="E31" s="84"/>
      <c r="F31" s="84"/>
      <c r="G31" s="84"/>
    </row>
    <row r="32" spans="2:7" x14ac:dyDescent="0.25">
      <c r="B32" s="84"/>
      <c r="C32" s="84"/>
      <c r="D32" s="84"/>
      <c r="E32" s="84"/>
      <c r="F32" s="84"/>
      <c r="G32" s="84"/>
    </row>
    <row r="33" spans="2:7" x14ac:dyDescent="0.25">
      <c r="B33" s="84"/>
      <c r="C33" s="84"/>
      <c r="D33" s="84"/>
      <c r="E33" s="84"/>
      <c r="F33" s="84"/>
      <c r="G33" s="84"/>
    </row>
    <row r="34" spans="2:7" x14ac:dyDescent="0.25">
      <c r="B34" s="84"/>
      <c r="C34" s="84"/>
      <c r="D34" s="84"/>
      <c r="E34" s="84"/>
      <c r="F34" s="84"/>
      <c r="G34" s="84"/>
    </row>
    <row r="35" spans="2:7" x14ac:dyDescent="0.25">
      <c r="B35" s="84"/>
      <c r="E35" s="84"/>
      <c r="F35" s="84"/>
      <c r="G35" s="84"/>
    </row>
    <row r="36" spans="2:7" x14ac:dyDescent="0.25">
      <c r="B36" s="84"/>
      <c r="C36" s="84"/>
      <c r="D36" s="84"/>
      <c r="E36" s="84"/>
      <c r="F36" s="84"/>
      <c r="G36" s="84"/>
    </row>
    <row r="37" spans="2:7" x14ac:dyDescent="0.25">
      <c r="C37" s="84"/>
      <c r="D37" s="84"/>
      <c r="E37" s="84"/>
      <c r="F37" s="84"/>
      <c r="G37" s="84"/>
    </row>
    <row r="38" spans="2:7" x14ac:dyDescent="0.25">
      <c r="C38" s="84"/>
      <c r="D38" s="84"/>
      <c r="E38" s="84"/>
      <c r="F38" s="84"/>
      <c r="G38" s="84"/>
    </row>
    <row r="39" spans="2:7" x14ac:dyDescent="0.25">
      <c r="B39" t="s">
        <v>144</v>
      </c>
    </row>
  </sheetData>
  <mergeCells count="3">
    <mergeCell ref="E5:E7"/>
    <mergeCell ref="C5:C7"/>
    <mergeCell ref="D5:D7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8"/>
  <sheetViews>
    <sheetView workbookViewId="0">
      <selection activeCell="N34" sqref="N34"/>
    </sheetView>
  </sheetViews>
  <sheetFormatPr defaultRowHeight="15" x14ac:dyDescent="0.25"/>
  <cols>
    <col min="1" max="1" width="24.7109375" bestFit="1" customWidth="1"/>
    <col min="3" max="3" width="11.5703125" bestFit="1" customWidth="1"/>
    <col min="4" max="4" width="11.85546875" customWidth="1"/>
    <col min="5" max="5" width="14.28515625" bestFit="1" customWidth="1"/>
    <col min="6" max="6" width="14.42578125" bestFit="1" customWidth="1"/>
    <col min="8" max="8" width="15.42578125" bestFit="1" customWidth="1"/>
    <col min="9" max="10" width="10.140625" style="159" bestFit="1" customWidth="1"/>
    <col min="11" max="11" width="10.140625" bestFit="1" customWidth="1"/>
  </cols>
  <sheetData>
    <row r="2" spans="1:12" x14ac:dyDescent="0.25">
      <c r="A2" s="5"/>
    </row>
    <row r="4" spans="1:12" x14ac:dyDescent="0.25">
      <c r="C4" t="s">
        <v>2</v>
      </c>
      <c r="D4" s="3" t="s">
        <v>288</v>
      </c>
      <c r="E4" t="s">
        <v>4</v>
      </c>
      <c r="F4" s="3" t="s">
        <v>288</v>
      </c>
    </row>
    <row r="5" spans="1:12" x14ac:dyDescent="0.25">
      <c r="A5" s="12" t="s">
        <v>318</v>
      </c>
      <c r="B5" s="12"/>
      <c r="C5" s="45">
        <v>14925151</v>
      </c>
      <c r="D5" s="155">
        <f>(C5-C7)/C7*100</f>
        <v>52.594816654454092</v>
      </c>
      <c r="E5" s="45">
        <v>103496520.23999999</v>
      </c>
      <c r="F5" s="155">
        <f>(E5-E7)/E7*100</f>
        <v>57.47404921857585</v>
      </c>
    </row>
    <row r="6" spans="1:12" x14ac:dyDescent="0.25">
      <c r="A6" s="12"/>
      <c r="B6" s="12"/>
      <c r="C6" s="45"/>
      <c r="D6" s="12"/>
      <c r="E6" s="45"/>
      <c r="F6" s="12"/>
    </row>
    <row r="7" spans="1:12" x14ac:dyDescent="0.25">
      <c r="A7" s="12" t="s">
        <v>319</v>
      </c>
      <c r="B7" s="12"/>
      <c r="C7" s="45">
        <v>9780903</v>
      </c>
      <c r="D7" s="12"/>
      <c r="E7" s="45">
        <v>65722905.299999997</v>
      </c>
      <c r="F7" s="12"/>
    </row>
    <row r="11" spans="1:12" x14ac:dyDescent="0.25">
      <c r="A11" t="s">
        <v>295</v>
      </c>
      <c r="H11" t="s">
        <v>322</v>
      </c>
      <c r="I11"/>
      <c r="J11"/>
    </row>
    <row r="12" spans="1:12" x14ac:dyDescent="0.25">
      <c r="I12"/>
      <c r="J12"/>
    </row>
    <row r="13" spans="1:12" x14ac:dyDescent="0.25">
      <c r="A13" t="s">
        <v>83</v>
      </c>
      <c r="B13" t="s">
        <v>84</v>
      </c>
      <c r="C13" t="s">
        <v>289</v>
      </c>
      <c r="D13" t="s">
        <v>294</v>
      </c>
      <c r="E13" t="s">
        <v>2</v>
      </c>
      <c r="F13" t="s">
        <v>4</v>
      </c>
      <c r="H13" t="s">
        <v>24</v>
      </c>
      <c r="I13" t="s">
        <v>2</v>
      </c>
      <c r="J13" s="158" t="s">
        <v>288</v>
      </c>
      <c r="K13" t="s">
        <v>4</v>
      </c>
      <c r="L13" s="158" t="s">
        <v>288</v>
      </c>
    </row>
    <row r="14" spans="1:12" x14ac:dyDescent="0.25">
      <c r="A14" s="12" t="s">
        <v>290</v>
      </c>
      <c r="B14" s="12" t="s">
        <v>92</v>
      </c>
      <c r="C14" s="12" t="s">
        <v>74</v>
      </c>
      <c r="D14" s="75">
        <v>42370</v>
      </c>
      <c r="E14" s="45">
        <v>8376705</v>
      </c>
      <c r="F14" s="45">
        <v>59051321.670000002</v>
      </c>
      <c r="H14" s="12" t="s">
        <v>7</v>
      </c>
      <c r="I14" s="58">
        <v>10381784</v>
      </c>
      <c r="J14" s="160">
        <f>I14/C$5*100</f>
        <v>69.558988046419088</v>
      </c>
      <c r="K14" s="58">
        <v>72230234.709999993</v>
      </c>
      <c r="L14" s="160">
        <f>K14/E$5*100</f>
        <v>69.79001278739031</v>
      </c>
    </row>
    <row r="15" spans="1:12" x14ac:dyDescent="0.25">
      <c r="A15" s="12" t="s">
        <v>291</v>
      </c>
      <c r="B15" s="12" t="s">
        <v>99</v>
      </c>
      <c r="C15" s="12" t="s">
        <v>74</v>
      </c>
      <c r="D15" s="75">
        <v>42370</v>
      </c>
      <c r="E15" s="45">
        <v>1242668</v>
      </c>
      <c r="F15" s="45">
        <v>8094845.7400000002</v>
      </c>
      <c r="H15" s="12" t="s">
        <v>25</v>
      </c>
      <c r="I15" s="58">
        <v>3708312</v>
      </c>
      <c r="J15" s="160">
        <f t="shared" ref="J15:L16" si="0">I15/C$5*100</f>
        <v>24.846060183913718</v>
      </c>
      <c r="K15" s="58">
        <v>25610264.57</v>
      </c>
      <c r="L15" s="160">
        <f t="shared" si="0"/>
        <v>24.745048925907735</v>
      </c>
    </row>
    <row r="16" spans="1:12" x14ac:dyDescent="0.25">
      <c r="A16" s="12" t="s">
        <v>175</v>
      </c>
      <c r="B16" s="12" t="s">
        <v>87</v>
      </c>
      <c r="C16" s="12" t="s">
        <v>75</v>
      </c>
      <c r="D16" s="75">
        <v>42354</v>
      </c>
      <c r="E16" s="45">
        <v>666670</v>
      </c>
      <c r="F16" s="45">
        <v>4961039.34</v>
      </c>
      <c r="H16" s="12" t="s">
        <v>116</v>
      </c>
      <c r="I16" s="58">
        <v>824369</v>
      </c>
      <c r="J16" s="160">
        <f t="shared" si="0"/>
        <v>5.5233545040850842</v>
      </c>
      <c r="K16" s="58">
        <v>5585865.9800000004</v>
      </c>
      <c r="L16" s="160">
        <f t="shared" si="0"/>
        <v>5.3971534183437591</v>
      </c>
    </row>
    <row r="17" spans="1:12" x14ac:dyDescent="0.25">
      <c r="A17" s="12" t="s">
        <v>194</v>
      </c>
      <c r="B17" s="12" t="s">
        <v>95</v>
      </c>
      <c r="C17" s="12" t="s">
        <v>75</v>
      </c>
      <c r="D17" s="75">
        <v>42354</v>
      </c>
      <c r="E17" s="45">
        <v>676495</v>
      </c>
      <c r="F17" s="45">
        <v>4642102.13</v>
      </c>
      <c r="K17" s="156"/>
    </row>
    <row r="18" spans="1:12" x14ac:dyDescent="0.25">
      <c r="A18" s="12" t="s">
        <v>292</v>
      </c>
      <c r="B18" s="12" t="s">
        <v>94</v>
      </c>
      <c r="C18" s="12" t="s">
        <v>75</v>
      </c>
      <c r="D18" s="75">
        <v>42376</v>
      </c>
      <c r="E18" s="45">
        <v>513353</v>
      </c>
      <c r="F18" s="45">
        <v>3406004.7</v>
      </c>
      <c r="K18" s="156"/>
    </row>
    <row r="19" spans="1:12" x14ac:dyDescent="0.25">
      <c r="A19" s="12" t="s">
        <v>230</v>
      </c>
      <c r="B19" s="12" t="s">
        <v>95</v>
      </c>
      <c r="C19" s="12" t="s">
        <v>75</v>
      </c>
      <c r="D19" s="75">
        <v>42361</v>
      </c>
      <c r="E19" s="45">
        <v>475893</v>
      </c>
      <c r="F19" s="45">
        <v>3126157.77</v>
      </c>
      <c r="K19" s="156"/>
    </row>
    <row r="20" spans="1:12" x14ac:dyDescent="0.25">
      <c r="A20" s="12" t="s">
        <v>320</v>
      </c>
      <c r="B20" s="12" t="s">
        <v>95</v>
      </c>
      <c r="C20" s="12" t="s">
        <v>75</v>
      </c>
      <c r="D20" s="75">
        <v>42385</v>
      </c>
      <c r="E20" s="45">
        <v>402652</v>
      </c>
      <c r="F20" s="45">
        <v>2962007.35</v>
      </c>
      <c r="K20" s="156"/>
    </row>
    <row r="21" spans="1:12" x14ac:dyDescent="0.25">
      <c r="A21" s="12" t="s">
        <v>321</v>
      </c>
      <c r="B21" s="12" t="s">
        <v>88</v>
      </c>
      <c r="C21" s="12" t="s">
        <v>75</v>
      </c>
      <c r="D21" s="75">
        <v>42383</v>
      </c>
      <c r="E21" s="45">
        <v>360197</v>
      </c>
      <c r="F21" s="45">
        <v>2580731.44</v>
      </c>
      <c r="K21" s="156"/>
    </row>
    <row r="22" spans="1:12" x14ac:dyDescent="0.25">
      <c r="A22" s="12" t="s">
        <v>245</v>
      </c>
      <c r="B22" s="12" t="s">
        <v>88</v>
      </c>
      <c r="C22" s="12" t="s">
        <v>246</v>
      </c>
      <c r="D22" s="75">
        <v>42361</v>
      </c>
      <c r="E22" s="45">
        <v>292410</v>
      </c>
      <c r="F22" s="45">
        <v>1928305.19</v>
      </c>
      <c r="K22" s="156"/>
    </row>
    <row r="23" spans="1:12" x14ac:dyDescent="0.25">
      <c r="A23" s="12" t="s">
        <v>293</v>
      </c>
      <c r="B23" s="12" t="s">
        <v>99</v>
      </c>
      <c r="C23" s="12" t="s">
        <v>75</v>
      </c>
      <c r="D23" s="75">
        <v>42374</v>
      </c>
      <c r="E23" s="12">
        <v>253010</v>
      </c>
      <c r="F23" s="12">
        <v>1632636.27</v>
      </c>
      <c r="K23" s="156"/>
    </row>
    <row r="26" spans="1:12" x14ac:dyDescent="0.25">
      <c r="A26" t="s">
        <v>296</v>
      </c>
      <c r="H26" t="s">
        <v>322</v>
      </c>
      <c r="I26"/>
      <c r="J26"/>
    </row>
    <row r="27" spans="1:12" x14ac:dyDescent="0.25">
      <c r="I27"/>
      <c r="J27"/>
    </row>
    <row r="28" spans="1:12" x14ac:dyDescent="0.25">
      <c r="A28" t="s">
        <v>83</v>
      </c>
      <c r="B28" t="s">
        <v>84</v>
      </c>
      <c r="C28" t="s">
        <v>289</v>
      </c>
      <c r="D28" t="s">
        <v>294</v>
      </c>
      <c r="E28" t="s">
        <v>2</v>
      </c>
      <c r="F28" t="s">
        <v>4</v>
      </c>
      <c r="H28" t="s">
        <v>24</v>
      </c>
      <c r="I28" t="s">
        <v>2</v>
      </c>
      <c r="J28" s="158" t="s">
        <v>288</v>
      </c>
      <c r="K28" t="s">
        <v>4</v>
      </c>
      <c r="L28" s="158" t="s">
        <v>288</v>
      </c>
    </row>
    <row r="29" spans="1:12" x14ac:dyDescent="0.25">
      <c r="A29" s="12" t="s">
        <v>138</v>
      </c>
      <c r="B29" s="12" t="s">
        <v>88</v>
      </c>
      <c r="C29" s="12" t="s">
        <v>75</v>
      </c>
      <c r="D29" s="75">
        <v>42005</v>
      </c>
      <c r="E29" s="45">
        <v>2236318</v>
      </c>
      <c r="F29" s="45">
        <v>15444983.529999999</v>
      </c>
      <c r="H29" s="12" t="s">
        <v>25</v>
      </c>
      <c r="I29" s="58">
        <v>4417362</v>
      </c>
      <c r="J29" s="160">
        <f>I29/C$7*100</f>
        <v>45.163130643458992</v>
      </c>
      <c r="K29" s="58">
        <v>30272882.27</v>
      </c>
      <c r="L29" s="160">
        <f>K29/E$7*100</f>
        <v>46.061387779216147</v>
      </c>
    </row>
    <row r="30" spans="1:12" x14ac:dyDescent="0.25">
      <c r="A30" s="12" t="s">
        <v>137</v>
      </c>
      <c r="B30" s="12" t="s">
        <v>89</v>
      </c>
      <c r="C30" s="12" t="s">
        <v>74</v>
      </c>
      <c r="D30" s="75">
        <v>42005</v>
      </c>
      <c r="E30" s="45">
        <v>2158459</v>
      </c>
      <c r="F30" s="45">
        <v>14349335.949999999</v>
      </c>
      <c r="H30" s="12" t="s">
        <v>7</v>
      </c>
      <c r="I30" s="58">
        <v>2968056</v>
      </c>
      <c r="J30" s="160">
        <f t="shared" ref="J30:L31" si="1">I30/C$7*100</f>
        <v>30.345419027261595</v>
      </c>
      <c r="K30" s="58">
        <v>19715874.149999999</v>
      </c>
      <c r="L30" s="160">
        <f t="shared" si="1"/>
        <v>29.998482355587523</v>
      </c>
    </row>
    <row r="31" spans="1:12" x14ac:dyDescent="0.25">
      <c r="A31" s="12" t="s">
        <v>139</v>
      </c>
      <c r="B31" s="12" t="s">
        <v>98</v>
      </c>
      <c r="C31" s="12" t="s">
        <v>77</v>
      </c>
      <c r="D31" s="75">
        <v>42005</v>
      </c>
      <c r="E31" s="45">
        <v>845183</v>
      </c>
      <c r="F31" s="45">
        <v>5607876.6900000004</v>
      </c>
      <c r="H31" s="61" t="s">
        <v>116</v>
      </c>
      <c r="I31" s="58">
        <v>2390403</v>
      </c>
      <c r="J31" s="160">
        <f t="shared" si="1"/>
        <v>24.43949193648071</v>
      </c>
      <c r="K31" s="58">
        <v>15713390.009999996</v>
      </c>
      <c r="L31" s="160">
        <f t="shared" si="1"/>
        <v>23.908544423400585</v>
      </c>
    </row>
    <row r="32" spans="1:12" x14ac:dyDescent="0.25">
      <c r="A32" s="12" t="s">
        <v>97</v>
      </c>
      <c r="B32" s="12" t="s">
        <v>87</v>
      </c>
      <c r="C32" s="12" t="s">
        <v>75</v>
      </c>
      <c r="D32" s="75">
        <v>41991</v>
      </c>
      <c r="E32" s="45">
        <v>491540</v>
      </c>
      <c r="F32" s="45">
        <v>3254622.2</v>
      </c>
      <c r="K32" s="156"/>
    </row>
    <row r="33" spans="1:11" x14ac:dyDescent="0.25">
      <c r="A33" s="12" t="s">
        <v>102</v>
      </c>
      <c r="B33" s="12" t="s">
        <v>95</v>
      </c>
      <c r="C33" s="12" t="s">
        <v>75</v>
      </c>
      <c r="D33" s="75">
        <v>41991</v>
      </c>
      <c r="E33" s="45">
        <v>400440</v>
      </c>
      <c r="F33" s="45">
        <v>2750777.46</v>
      </c>
      <c r="K33" s="156"/>
    </row>
    <row r="34" spans="1:11" x14ac:dyDescent="0.25">
      <c r="A34" s="12" t="s">
        <v>187</v>
      </c>
      <c r="B34" s="12" t="s">
        <v>95</v>
      </c>
      <c r="C34" s="12" t="s">
        <v>75</v>
      </c>
      <c r="D34" s="75">
        <v>42019</v>
      </c>
      <c r="E34" s="45">
        <v>353768</v>
      </c>
      <c r="F34" s="45">
        <v>2650371.91</v>
      </c>
      <c r="K34" s="156"/>
    </row>
    <row r="35" spans="1:11" x14ac:dyDescent="0.25">
      <c r="A35" s="12" t="s">
        <v>140</v>
      </c>
      <c r="B35" s="12" t="s">
        <v>99</v>
      </c>
      <c r="C35" s="12" t="s">
        <v>75</v>
      </c>
      <c r="D35" s="75">
        <v>42005</v>
      </c>
      <c r="E35" s="45">
        <v>393689</v>
      </c>
      <c r="F35" s="45">
        <v>2608203.3199999998</v>
      </c>
      <c r="K35" s="156"/>
    </row>
    <row r="36" spans="1:11" x14ac:dyDescent="0.25">
      <c r="A36" s="12" t="s">
        <v>104</v>
      </c>
      <c r="B36" s="12" t="s">
        <v>100</v>
      </c>
      <c r="C36" s="12" t="s">
        <v>77</v>
      </c>
      <c r="D36" s="75">
        <v>41998</v>
      </c>
      <c r="E36" s="45">
        <v>356586</v>
      </c>
      <c r="F36" s="45">
        <v>2309598.91</v>
      </c>
      <c r="K36" s="156"/>
    </row>
    <row r="37" spans="1:11" x14ac:dyDescent="0.25">
      <c r="A37" s="12" t="s">
        <v>91</v>
      </c>
      <c r="B37" s="12" t="s">
        <v>92</v>
      </c>
      <c r="C37" s="12" t="s">
        <v>74</v>
      </c>
      <c r="D37" s="75">
        <v>41984</v>
      </c>
      <c r="E37" s="45">
        <v>316258</v>
      </c>
      <c r="F37" s="45">
        <v>2220607.15</v>
      </c>
      <c r="K37" s="156"/>
    </row>
    <row r="38" spans="1:11" x14ac:dyDescent="0.25">
      <c r="A38" s="12" t="s">
        <v>90</v>
      </c>
      <c r="B38" s="12" t="s">
        <v>88</v>
      </c>
      <c r="C38" s="12" t="s">
        <v>78</v>
      </c>
      <c r="D38" s="75">
        <v>41990</v>
      </c>
      <c r="E38" s="12">
        <v>293366</v>
      </c>
      <c r="F38" s="12">
        <v>2178943.9500000002</v>
      </c>
      <c r="K38" s="156"/>
    </row>
  </sheetData>
  <pageMargins left="0.19685039370078741" right="0.19685039370078741" top="0.27559055118110237" bottom="0.27559055118110237" header="0.19685039370078741" footer="0.15748031496062992"/>
  <pageSetup paperSize="9" scale="9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workbookViewId="0">
      <selection activeCell="H10" sqref="H10:L12"/>
    </sheetView>
  </sheetViews>
  <sheetFormatPr defaultRowHeight="15" x14ac:dyDescent="0.25"/>
  <cols>
    <col min="1" max="1" width="25.28515625" customWidth="1"/>
    <col min="2" max="2" width="20.7109375" customWidth="1"/>
    <col min="3" max="3" width="15.28515625" bestFit="1" customWidth="1"/>
    <col min="4" max="5" width="14.28515625" bestFit="1" customWidth="1"/>
    <col min="6" max="6" width="13.28515625" bestFit="1" customWidth="1"/>
    <col min="8" max="8" width="11.140625" bestFit="1" customWidth="1"/>
    <col min="9" max="9" width="13.28515625" bestFit="1" customWidth="1"/>
    <col min="11" max="11" width="14.28515625" bestFit="1" customWidth="1"/>
  </cols>
  <sheetData>
    <row r="3" spans="1:12" x14ac:dyDescent="0.25">
      <c r="D3" t="s">
        <v>301</v>
      </c>
    </row>
    <row r="4" spans="1:12" x14ac:dyDescent="0.25">
      <c r="B4" t="s">
        <v>2</v>
      </c>
      <c r="C4" t="s">
        <v>4</v>
      </c>
      <c r="D4" t="s">
        <v>2</v>
      </c>
      <c r="E4" t="s">
        <v>4</v>
      </c>
    </row>
    <row r="5" spans="1:12" x14ac:dyDescent="0.25">
      <c r="A5" s="12" t="s">
        <v>299</v>
      </c>
      <c r="B5" s="45">
        <v>16165982</v>
      </c>
      <c r="C5" s="45">
        <v>113116159.17</v>
      </c>
      <c r="D5" s="155">
        <f>(B5-B7)/B7*100</f>
        <v>34.125303505921188</v>
      </c>
      <c r="E5" s="155">
        <f>(C5-C7)/C7*100</f>
        <v>35.826098902958478</v>
      </c>
    </row>
    <row r="6" spans="1:12" x14ac:dyDescent="0.25">
      <c r="A6" s="12"/>
      <c r="B6" s="45"/>
      <c r="C6" s="45"/>
      <c r="D6" s="12"/>
      <c r="E6" s="12"/>
    </row>
    <row r="7" spans="1:12" x14ac:dyDescent="0.25">
      <c r="A7" s="12" t="s">
        <v>300</v>
      </c>
      <c r="B7" s="45">
        <v>12052895</v>
      </c>
      <c r="C7" s="45">
        <v>83280135.469999999</v>
      </c>
      <c r="D7" s="12"/>
      <c r="E7" s="12"/>
    </row>
    <row r="10" spans="1:12" x14ac:dyDescent="0.25">
      <c r="A10" t="s">
        <v>308</v>
      </c>
      <c r="H10" t="s">
        <v>316</v>
      </c>
    </row>
    <row r="12" spans="1:12" x14ac:dyDescent="0.25">
      <c r="A12" t="s">
        <v>83</v>
      </c>
      <c r="B12" t="s">
        <v>84</v>
      </c>
      <c r="C12" t="s">
        <v>289</v>
      </c>
      <c r="D12" t="s">
        <v>302</v>
      </c>
      <c r="E12" t="s">
        <v>304</v>
      </c>
      <c r="F12" t="s">
        <v>303</v>
      </c>
      <c r="H12" t="s">
        <v>24</v>
      </c>
      <c r="I12" t="s">
        <v>2</v>
      </c>
      <c r="J12" s="158" t="s">
        <v>288</v>
      </c>
      <c r="K12" t="s">
        <v>4</v>
      </c>
      <c r="L12" s="158" t="s">
        <v>288</v>
      </c>
    </row>
    <row r="13" spans="1:12" x14ac:dyDescent="0.25">
      <c r="A13" s="12" t="s">
        <v>290</v>
      </c>
      <c r="B13" s="12" t="s">
        <v>92</v>
      </c>
      <c r="C13" s="12" t="s">
        <v>74</v>
      </c>
      <c r="D13" s="75">
        <v>42370</v>
      </c>
      <c r="E13" s="45">
        <v>5225655</v>
      </c>
      <c r="F13" s="45">
        <v>37601881.719999999</v>
      </c>
      <c r="H13" s="12" t="s">
        <v>7</v>
      </c>
      <c r="I13" s="45">
        <v>8744544</v>
      </c>
      <c r="J13" s="59">
        <f>I13/B$5*100</f>
        <v>54.092253721425642</v>
      </c>
      <c r="K13" s="45">
        <v>61261929.539999999</v>
      </c>
      <c r="L13" s="59">
        <f>K13/C$5*100</f>
        <v>54.158424392690598</v>
      </c>
    </row>
    <row r="14" spans="1:12" x14ac:dyDescent="0.25">
      <c r="A14" s="12" t="s">
        <v>175</v>
      </c>
      <c r="B14" s="12" t="s">
        <v>87</v>
      </c>
      <c r="C14" s="12" t="s">
        <v>75</v>
      </c>
      <c r="D14" s="75">
        <v>42354</v>
      </c>
      <c r="E14" s="45">
        <v>3079411</v>
      </c>
      <c r="F14" s="45">
        <v>23634189.309999999</v>
      </c>
      <c r="H14" s="12" t="s">
        <v>25</v>
      </c>
      <c r="I14" s="45">
        <v>6172842</v>
      </c>
      <c r="J14" s="59">
        <f t="shared" ref="J14:J15" si="0">I14/B$5*100</f>
        <v>38.184144953272863</v>
      </c>
      <c r="K14" s="45">
        <v>44220734.43</v>
      </c>
      <c r="L14" s="59">
        <f t="shared" ref="L14:L15" si="1">K14/C$5*100</f>
        <v>39.093207154904853</v>
      </c>
    </row>
    <row r="15" spans="1:12" x14ac:dyDescent="0.25">
      <c r="A15" s="12" t="s">
        <v>194</v>
      </c>
      <c r="B15" s="12" t="s">
        <v>95</v>
      </c>
      <c r="C15" s="12" t="s">
        <v>75</v>
      </c>
      <c r="D15" s="75">
        <v>42354</v>
      </c>
      <c r="E15" s="45">
        <v>1230029</v>
      </c>
      <c r="F15" s="45">
        <v>8424544.4900000002</v>
      </c>
      <c r="H15" s="12" t="s">
        <v>116</v>
      </c>
      <c r="I15" s="45">
        <v>1238610</v>
      </c>
      <c r="J15" s="59">
        <f t="shared" si="0"/>
        <v>7.6618296370737031</v>
      </c>
      <c r="K15" s="45">
        <v>7560371.7200000007</v>
      </c>
      <c r="L15" s="59">
        <f t="shared" si="1"/>
        <v>6.6837238600345943</v>
      </c>
    </row>
    <row r="16" spans="1:12" x14ac:dyDescent="0.25">
      <c r="A16" s="12" t="s">
        <v>186</v>
      </c>
      <c r="B16" s="12" t="s">
        <v>93</v>
      </c>
      <c r="C16" s="12" t="s">
        <v>74</v>
      </c>
      <c r="D16" s="75">
        <v>42354</v>
      </c>
      <c r="E16" s="45">
        <v>1098321</v>
      </c>
      <c r="F16" s="45">
        <v>7402692.7400000002</v>
      </c>
      <c r="I16" s="44"/>
      <c r="K16" s="44"/>
    </row>
    <row r="17" spans="1:12" x14ac:dyDescent="0.25">
      <c r="A17" s="12" t="s">
        <v>185</v>
      </c>
      <c r="B17" s="12" t="s">
        <v>92</v>
      </c>
      <c r="C17" s="12" t="s">
        <v>74</v>
      </c>
      <c r="D17" s="75">
        <v>42354</v>
      </c>
      <c r="E17" s="45">
        <v>1075536</v>
      </c>
      <c r="F17" s="45">
        <v>7378237.5300000003</v>
      </c>
    </row>
    <row r="18" spans="1:12" x14ac:dyDescent="0.25">
      <c r="A18" s="12" t="s">
        <v>291</v>
      </c>
      <c r="B18" s="12" t="s">
        <v>99</v>
      </c>
      <c r="C18" s="12" t="s">
        <v>74</v>
      </c>
      <c r="D18" s="75">
        <v>42370</v>
      </c>
      <c r="E18" s="45">
        <v>742445</v>
      </c>
      <c r="F18" s="45">
        <v>4969066.6100000003</v>
      </c>
    </row>
    <row r="19" spans="1:12" x14ac:dyDescent="0.25">
      <c r="A19" s="12" t="s">
        <v>230</v>
      </c>
      <c r="B19" s="12" t="s">
        <v>95</v>
      </c>
      <c r="C19" s="12" t="s">
        <v>75</v>
      </c>
      <c r="D19" s="75">
        <v>42361</v>
      </c>
      <c r="E19" s="45">
        <v>746611</v>
      </c>
      <c r="F19" s="45">
        <v>4903470.49</v>
      </c>
    </row>
    <row r="20" spans="1:12" x14ac:dyDescent="0.25">
      <c r="A20" s="12" t="s">
        <v>245</v>
      </c>
      <c r="B20" s="12" t="s">
        <v>88</v>
      </c>
      <c r="C20" s="12" t="s">
        <v>246</v>
      </c>
      <c r="D20" s="75">
        <v>42361</v>
      </c>
      <c r="E20" s="45">
        <v>568392</v>
      </c>
      <c r="F20" s="45">
        <v>3671695.14</v>
      </c>
    </row>
    <row r="21" spans="1:12" x14ac:dyDescent="0.25">
      <c r="A21" s="12" t="s">
        <v>237</v>
      </c>
      <c r="B21" s="12" t="s">
        <v>88</v>
      </c>
      <c r="C21" s="12" t="s">
        <v>75</v>
      </c>
      <c r="D21" s="75">
        <v>42354</v>
      </c>
      <c r="E21" s="45">
        <v>461036</v>
      </c>
      <c r="F21" s="45">
        <v>3081843.26</v>
      </c>
    </row>
    <row r="22" spans="1:12" x14ac:dyDescent="0.25">
      <c r="A22" s="12" t="s">
        <v>191</v>
      </c>
      <c r="B22" s="12" t="s">
        <v>89</v>
      </c>
      <c r="C22" s="12" t="s">
        <v>74</v>
      </c>
      <c r="D22" s="75">
        <v>42345</v>
      </c>
      <c r="E22" s="45">
        <v>421417</v>
      </c>
      <c r="F22" s="45">
        <v>2897160.05</v>
      </c>
    </row>
    <row r="25" spans="1:12" x14ac:dyDescent="0.25">
      <c r="A25" t="s">
        <v>309</v>
      </c>
      <c r="H25" t="s">
        <v>317</v>
      </c>
    </row>
    <row r="27" spans="1:12" x14ac:dyDescent="0.25">
      <c r="A27" t="s">
        <v>83</v>
      </c>
      <c r="B27" t="s">
        <v>84</v>
      </c>
      <c r="C27" t="s">
        <v>289</v>
      </c>
      <c r="D27" t="s">
        <v>302</v>
      </c>
      <c r="E27" t="s">
        <v>304</v>
      </c>
      <c r="F27" t="s">
        <v>303</v>
      </c>
      <c r="H27" t="s">
        <v>24</v>
      </c>
      <c r="I27" t="s">
        <v>2</v>
      </c>
      <c r="J27" s="158" t="s">
        <v>288</v>
      </c>
      <c r="K27" t="s">
        <v>4</v>
      </c>
      <c r="L27" s="158" t="s">
        <v>288</v>
      </c>
    </row>
    <row r="28" spans="1:12" x14ac:dyDescent="0.25">
      <c r="A28" s="12" t="s">
        <v>90</v>
      </c>
      <c r="B28" s="12" t="s">
        <v>88</v>
      </c>
      <c r="C28" s="12" t="s">
        <v>78</v>
      </c>
      <c r="D28" s="75">
        <v>41990</v>
      </c>
      <c r="E28" s="45">
        <v>1708743</v>
      </c>
      <c r="F28" s="45">
        <v>13158605.789999999</v>
      </c>
      <c r="H28" s="12" t="s">
        <v>7</v>
      </c>
      <c r="I28" s="45">
        <v>4896456</v>
      </c>
      <c r="J28" s="59">
        <f>I28/B$7*100</f>
        <v>40.624729577416879</v>
      </c>
      <c r="K28" s="45">
        <v>33377614.239999998</v>
      </c>
      <c r="L28" s="59">
        <f>K28/C$7*100</f>
        <v>40.078722316708543</v>
      </c>
    </row>
    <row r="29" spans="1:12" x14ac:dyDescent="0.25">
      <c r="A29" s="12" t="s">
        <v>91</v>
      </c>
      <c r="B29" s="12" t="s">
        <v>92</v>
      </c>
      <c r="C29" s="12" t="s">
        <v>74</v>
      </c>
      <c r="D29" s="75">
        <v>41984</v>
      </c>
      <c r="E29" s="45">
        <v>1475735</v>
      </c>
      <c r="F29" s="45">
        <v>10210378.07</v>
      </c>
      <c r="H29" s="12" t="s">
        <v>25</v>
      </c>
      <c r="I29" s="45">
        <v>3810231</v>
      </c>
      <c r="J29" s="59">
        <f>I29/B$7*100</f>
        <v>31.612579384454936</v>
      </c>
      <c r="K29" s="45">
        <v>26167612.329999998</v>
      </c>
      <c r="L29" s="59">
        <f>K29/C$7*100</f>
        <v>31.42119328015065</v>
      </c>
    </row>
    <row r="30" spans="1:12" x14ac:dyDescent="0.25">
      <c r="A30" s="12" t="s">
        <v>137</v>
      </c>
      <c r="B30" s="12" t="s">
        <v>89</v>
      </c>
      <c r="C30" s="12" t="s">
        <v>74</v>
      </c>
      <c r="D30" s="75">
        <v>42005</v>
      </c>
      <c r="E30" s="45">
        <v>1374963</v>
      </c>
      <c r="F30" s="45">
        <v>9477101.7100000009</v>
      </c>
      <c r="H30" s="12" t="s">
        <v>116</v>
      </c>
      <c r="I30" s="45">
        <v>3340142</v>
      </c>
      <c r="J30" s="59">
        <f>I30/B$7*100</f>
        <v>27.712362880453199</v>
      </c>
      <c r="K30" s="45">
        <v>23707465.399999995</v>
      </c>
      <c r="L30" s="59">
        <f>K30/C$7*100</f>
        <v>28.467131166639533</v>
      </c>
    </row>
    <row r="31" spans="1:12" x14ac:dyDescent="0.25">
      <c r="A31" s="12" t="s">
        <v>97</v>
      </c>
      <c r="B31" s="12" t="s">
        <v>87</v>
      </c>
      <c r="C31" s="12" t="s">
        <v>75</v>
      </c>
      <c r="D31" s="75">
        <v>41991</v>
      </c>
      <c r="E31" s="45">
        <v>1246071</v>
      </c>
      <c r="F31" s="45">
        <v>8345564.8399999999</v>
      </c>
    </row>
    <row r="32" spans="1:12" x14ac:dyDescent="0.25">
      <c r="A32" s="12" t="s">
        <v>138</v>
      </c>
      <c r="B32" s="12" t="s">
        <v>88</v>
      </c>
      <c r="C32" s="12" t="s">
        <v>75</v>
      </c>
      <c r="D32" s="75">
        <v>42005</v>
      </c>
      <c r="E32" s="45">
        <v>1104605</v>
      </c>
      <c r="F32" s="45">
        <v>7980875.0499999998</v>
      </c>
    </row>
    <row r="33" spans="1:6" x14ac:dyDescent="0.25">
      <c r="A33" s="12" t="s">
        <v>102</v>
      </c>
      <c r="B33" s="12" t="s">
        <v>95</v>
      </c>
      <c r="C33" s="12" t="s">
        <v>75</v>
      </c>
      <c r="D33" s="75">
        <v>41991</v>
      </c>
      <c r="E33" s="45">
        <v>928383</v>
      </c>
      <c r="F33" s="45">
        <v>6497478.8799999999</v>
      </c>
    </row>
    <row r="34" spans="1:6" x14ac:dyDescent="0.25">
      <c r="A34" s="12" t="s">
        <v>305</v>
      </c>
      <c r="B34" s="12" t="s">
        <v>93</v>
      </c>
      <c r="C34" s="12" t="s">
        <v>74</v>
      </c>
      <c r="D34" s="75">
        <v>41991</v>
      </c>
      <c r="E34" s="45">
        <v>856790</v>
      </c>
      <c r="F34" s="45">
        <v>5901883.9699999997</v>
      </c>
    </row>
    <row r="35" spans="1:6" x14ac:dyDescent="0.25">
      <c r="A35" s="12" t="s">
        <v>306</v>
      </c>
      <c r="B35" s="12" t="s">
        <v>89</v>
      </c>
      <c r="C35" s="12" t="s">
        <v>74</v>
      </c>
      <c r="D35" s="75">
        <v>41991</v>
      </c>
      <c r="E35" s="45">
        <v>647950</v>
      </c>
      <c r="F35" s="45">
        <v>4351466.57</v>
      </c>
    </row>
    <row r="36" spans="1:6" x14ac:dyDescent="0.25">
      <c r="A36" s="12" t="s">
        <v>104</v>
      </c>
      <c r="B36" s="12" t="s">
        <v>100</v>
      </c>
      <c r="C36" s="12" t="s">
        <v>77</v>
      </c>
      <c r="D36" s="75">
        <v>41998</v>
      </c>
      <c r="E36" s="45">
        <v>626432</v>
      </c>
      <c r="F36" s="45">
        <v>4170571.32</v>
      </c>
    </row>
    <row r="37" spans="1:6" x14ac:dyDescent="0.25">
      <c r="A37" s="12" t="s">
        <v>307</v>
      </c>
      <c r="B37" s="12" t="s">
        <v>99</v>
      </c>
      <c r="C37" s="12" t="s">
        <v>74</v>
      </c>
      <c r="D37" s="75">
        <v>41984</v>
      </c>
      <c r="E37" s="45">
        <v>399620</v>
      </c>
      <c r="F37" s="45">
        <v>2688801.57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workbookViewId="0">
      <selection activeCell="D72" sqref="D72"/>
    </sheetView>
  </sheetViews>
  <sheetFormatPr defaultRowHeight="15" x14ac:dyDescent="0.25"/>
  <cols>
    <col min="1" max="1" width="17" bestFit="1" customWidth="1"/>
    <col min="2" max="2" width="11.5703125" style="44" bestFit="1" customWidth="1"/>
    <col min="3" max="3" width="12.5703125" style="44" bestFit="1" customWidth="1"/>
    <col min="7" max="7" width="16.85546875" bestFit="1" customWidth="1"/>
    <col min="8" max="8" width="11.5703125" bestFit="1" customWidth="1"/>
    <col min="9" max="9" width="12.5703125" bestFit="1" customWidth="1"/>
    <col min="13" max="13" width="16.42578125" bestFit="1" customWidth="1"/>
    <col min="14" max="14" width="11.5703125" bestFit="1" customWidth="1"/>
    <col min="15" max="15" width="12.5703125" bestFit="1" customWidth="1"/>
    <col min="17" max="17" width="9.5703125" customWidth="1"/>
    <col min="19" max="19" width="16.85546875" bestFit="1" customWidth="1"/>
  </cols>
  <sheetData>
    <row r="1" spans="1:17" ht="18.75" x14ac:dyDescent="0.3">
      <c r="D1" s="16"/>
      <c r="E1" s="35"/>
      <c r="F1" s="37" t="s">
        <v>22</v>
      </c>
      <c r="G1" s="38"/>
      <c r="H1" s="36"/>
      <c r="I1" s="36"/>
      <c r="J1" s="35"/>
      <c r="N1" s="36"/>
      <c r="O1" s="36"/>
      <c r="P1" s="35"/>
      <c r="Q1" s="35"/>
    </row>
    <row r="2" spans="1:17" ht="18.75" x14ac:dyDescent="0.3">
      <c r="E2" s="39" t="s">
        <v>23</v>
      </c>
      <c r="F2" s="40"/>
      <c r="G2" s="40"/>
      <c r="H2" s="36"/>
      <c r="I2" s="36"/>
      <c r="J2" s="35"/>
      <c r="N2" s="36"/>
      <c r="O2" s="36"/>
      <c r="P2" s="35"/>
      <c r="Q2" s="35"/>
    </row>
    <row r="3" spans="1:17" ht="18.75" x14ac:dyDescent="0.3">
      <c r="G3" s="35"/>
      <c r="H3" s="36"/>
      <c r="I3" s="36"/>
      <c r="J3" s="35"/>
      <c r="K3" s="41"/>
      <c r="L3" s="41"/>
      <c r="M3" s="41"/>
      <c r="N3" s="36"/>
      <c r="O3" s="36"/>
      <c r="P3" s="35"/>
      <c r="Q3" s="35"/>
    </row>
    <row r="4" spans="1:17" x14ac:dyDescent="0.25">
      <c r="A4" s="16" t="s">
        <v>160</v>
      </c>
      <c r="G4" s="42" t="s">
        <v>21</v>
      </c>
      <c r="H4" s="43"/>
      <c r="I4" s="43"/>
      <c r="J4" s="38"/>
      <c r="K4" s="38"/>
      <c r="L4" s="38"/>
      <c r="M4" s="42"/>
      <c r="N4" s="43"/>
      <c r="O4" s="43"/>
      <c r="P4" s="38"/>
      <c r="Q4" s="38"/>
    </row>
    <row r="5" spans="1:17" x14ac:dyDescent="0.25">
      <c r="G5" s="38"/>
      <c r="H5" s="43"/>
      <c r="I5" s="43"/>
      <c r="J5" s="38"/>
      <c r="K5" s="38"/>
      <c r="L5" s="38"/>
      <c r="M5" s="38"/>
      <c r="N5" s="43"/>
      <c r="O5" s="43"/>
      <c r="P5" s="38"/>
      <c r="Q5" s="38"/>
    </row>
    <row r="6" spans="1:17" x14ac:dyDescent="0.25">
      <c r="A6" s="76" t="s">
        <v>24</v>
      </c>
      <c r="B6" s="7" t="s">
        <v>2</v>
      </c>
      <c r="C6" s="7" t="s">
        <v>4</v>
      </c>
      <c r="D6" s="78" t="s">
        <v>3</v>
      </c>
      <c r="E6" s="78" t="s">
        <v>5</v>
      </c>
      <c r="G6" s="76" t="s">
        <v>24</v>
      </c>
      <c r="H6" s="77" t="s">
        <v>2</v>
      </c>
      <c r="I6" s="77" t="s">
        <v>4</v>
      </c>
      <c r="J6" s="78" t="s">
        <v>3</v>
      </c>
      <c r="K6" s="78" t="s">
        <v>5</v>
      </c>
      <c r="L6" s="38"/>
      <c r="M6" s="38"/>
      <c r="N6" s="43"/>
      <c r="O6" s="43"/>
      <c r="P6" s="113"/>
      <c r="Q6" s="113"/>
    </row>
    <row r="7" spans="1:17" x14ac:dyDescent="0.25">
      <c r="A7" s="79" t="s">
        <v>25</v>
      </c>
      <c r="B7" s="80">
        <v>59631037</v>
      </c>
      <c r="C7" s="80">
        <v>388515656.60000002</v>
      </c>
      <c r="D7" s="81">
        <f>B7/B$62*100</f>
        <v>60.013522986455271</v>
      </c>
      <c r="E7" s="81">
        <f>C7/C$62*100</f>
        <v>60.966038844399542</v>
      </c>
      <c r="G7" s="79" t="s">
        <v>25</v>
      </c>
      <c r="H7" s="80">
        <v>45410638</v>
      </c>
      <c r="I7" s="80">
        <v>288670274.86000001</v>
      </c>
      <c r="J7" s="81">
        <f>H7/H$53*100</f>
        <v>49.647778505227954</v>
      </c>
      <c r="K7" s="81">
        <f>I7/I$53*100</f>
        <v>50.217552439842649</v>
      </c>
      <c r="M7" s="26"/>
      <c r="N7" s="114"/>
      <c r="O7" s="114"/>
      <c r="P7" s="115"/>
      <c r="Q7" s="115"/>
    </row>
    <row r="8" spans="1:17" x14ac:dyDescent="0.25">
      <c r="A8" s="12" t="s">
        <v>26</v>
      </c>
      <c r="B8" s="45">
        <v>21204461</v>
      </c>
      <c r="C8" s="45">
        <v>132091239.3</v>
      </c>
      <c r="D8" s="59">
        <f t="shared" ref="D8:D60" si="0">B8/B$62*100</f>
        <v>21.340470863166345</v>
      </c>
      <c r="E8" s="59">
        <f t="shared" ref="E8:E60" si="1">C8/C$62*100</f>
        <v>20.727812352900362</v>
      </c>
      <c r="G8" s="12" t="s">
        <v>26</v>
      </c>
      <c r="H8" s="45">
        <v>24771603</v>
      </c>
      <c r="I8" s="45">
        <v>152989361.86000001</v>
      </c>
      <c r="J8" s="59">
        <f t="shared" ref="J8:K51" si="2">H8/H$53*100</f>
        <v>27.082972473618195</v>
      </c>
      <c r="K8" s="59">
        <f t="shared" si="2"/>
        <v>26.614279234911226</v>
      </c>
      <c r="M8" s="23"/>
      <c r="N8" s="116"/>
      <c r="O8" s="116"/>
      <c r="P8" s="112"/>
      <c r="Q8" s="112"/>
    </row>
    <row r="9" spans="1:17" x14ac:dyDescent="0.25">
      <c r="A9" s="12" t="s">
        <v>34</v>
      </c>
      <c r="B9" s="45">
        <v>13737</v>
      </c>
      <c r="C9" s="45">
        <v>64636.800000000003</v>
      </c>
      <c r="D9" s="59">
        <f t="shared" si="0"/>
        <v>1.3825112001069778E-2</v>
      </c>
      <c r="E9" s="59">
        <f t="shared" si="1"/>
        <v>1.0142833609495479E-2</v>
      </c>
      <c r="G9" s="12" t="s">
        <v>34</v>
      </c>
      <c r="H9" s="45">
        <v>616039</v>
      </c>
      <c r="I9" s="45">
        <v>3325084.12</v>
      </c>
      <c r="J9" s="59">
        <f t="shared" si="2"/>
        <v>0.67351988806195873</v>
      </c>
      <c r="K9" s="59">
        <f t="shared" si="2"/>
        <v>0.57843706368440351</v>
      </c>
      <c r="M9" s="23"/>
      <c r="N9" s="116"/>
      <c r="O9" s="116"/>
      <c r="P9" s="112"/>
      <c r="Q9" s="112"/>
    </row>
    <row r="10" spans="1:17" x14ac:dyDescent="0.25">
      <c r="A10" s="79" t="s">
        <v>7</v>
      </c>
      <c r="B10" s="80">
        <f>SUM(B8:B9)</f>
        <v>21218198</v>
      </c>
      <c r="C10" s="80">
        <f>SUM(C8:C9)</f>
        <v>132155876.09999999</v>
      </c>
      <c r="D10" s="81">
        <f t="shared" si="0"/>
        <v>21.354295975167414</v>
      </c>
      <c r="E10" s="81">
        <f t="shared" si="1"/>
        <v>20.737955186509858</v>
      </c>
      <c r="G10" s="79" t="s">
        <v>7</v>
      </c>
      <c r="H10" s="80">
        <f>SUM(H8:H9)</f>
        <v>25387642</v>
      </c>
      <c r="I10" s="80">
        <f>SUM(I8:I9)</f>
        <v>156314445.98000002</v>
      </c>
      <c r="J10" s="81">
        <f t="shared" si="2"/>
        <v>27.756492361680156</v>
      </c>
      <c r="K10" s="81">
        <f t="shared" si="2"/>
        <v>27.192716298595631</v>
      </c>
      <c r="M10" s="26"/>
      <c r="N10" s="114"/>
      <c r="O10" s="114"/>
      <c r="P10" s="115"/>
      <c r="Q10" s="115"/>
    </row>
    <row r="11" spans="1:17" x14ac:dyDescent="0.25">
      <c r="A11" s="12" t="s">
        <v>27</v>
      </c>
      <c r="B11" s="45">
        <v>8938756</v>
      </c>
      <c r="C11" s="45">
        <v>58230978.390000001</v>
      </c>
      <c r="D11" s="59">
        <f t="shared" si="0"/>
        <v>8.9960910570164145</v>
      </c>
      <c r="E11" s="59">
        <f t="shared" si="1"/>
        <v>9.1376294112316341</v>
      </c>
      <c r="G11" s="12" t="s">
        <v>27</v>
      </c>
      <c r="H11" s="45">
        <v>8005359</v>
      </c>
      <c r="I11" s="45">
        <v>50361318.700000003</v>
      </c>
      <c r="J11" s="59">
        <f t="shared" si="2"/>
        <v>8.75231681366893</v>
      </c>
      <c r="K11" s="59">
        <f t="shared" si="2"/>
        <v>8.7609372457327304</v>
      </c>
      <c r="M11" s="23"/>
      <c r="N11" s="116"/>
      <c r="O11" s="116"/>
      <c r="P11" s="112"/>
      <c r="Q11" s="112"/>
    </row>
    <row r="12" spans="1:17" x14ac:dyDescent="0.25">
      <c r="A12" s="12" t="s">
        <v>28</v>
      </c>
      <c r="B12" s="45">
        <v>4528185</v>
      </c>
      <c r="C12" s="45">
        <v>26530048.010000002</v>
      </c>
      <c r="D12" s="59">
        <f t="shared" si="0"/>
        <v>4.557229728948399</v>
      </c>
      <c r="E12" s="59">
        <f t="shared" si="1"/>
        <v>4.1631061967386485</v>
      </c>
      <c r="G12" s="12" t="s">
        <v>28</v>
      </c>
      <c r="H12" s="45">
        <v>5244462</v>
      </c>
      <c r="I12" s="45">
        <v>30894790.440000001</v>
      </c>
      <c r="J12" s="59">
        <f t="shared" si="2"/>
        <v>5.7338081828994527</v>
      </c>
      <c r="K12" s="59">
        <f t="shared" si="2"/>
        <v>5.3745081989861294</v>
      </c>
      <c r="M12" s="23"/>
      <c r="N12" s="116"/>
      <c r="O12" s="116"/>
      <c r="P12" s="112"/>
      <c r="Q12" s="112"/>
    </row>
    <row r="13" spans="1:17" x14ac:dyDescent="0.25">
      <c r="A13" s="12" t="s">
        <v>33</v>
      </c>
      <c r="B13" s="45">
        <v>554996</v>
      </c>
      <c r="C13" s="45">
        <v>3415760.41</v>
      </c>
      <c r="D13" s="59">
        <f t="shared" si="0"/>
        <v>0.5585558608244684</v>
      </c>
      <c r="E13" s="59">
        <f t="shared" si="1"/>
        <v>0.53600254790664237</v>
      </c>
      <c r="G13" s="12" t="s">
        <v>32</v>
      </c>
      <c r="H13" s="45">
        <v>787057</v>
      </c>
      <c r="I13" s="45">
        <v>4281869.6500000004</v>
      </c>
      <c r="J13" s="59">
        <f t="shared" si="2"/>
        <v>0.86049510264509399</v>
      </c>
      <c r="K13" s="59">
        <f t="shared" si="2"/>
        <v>0.74488103700226516</v>
      </c>
      <c r="M13" s="23"/>
      <c r="N13" s="116"/>
      <c r="O13" s="116"/>
      <c r="P13" s="112"/>
      <c r="Q13" s="112"/>
    </row>
    <row r="14" spans="1:17" x14ac:dyDescent="0.25">
      <c r="A14" s="12" t="s">
        <v>32</v>
      </c>
      <c r="B14" s="45">
        <v>523498</v>
      </c>
      <c r="C14" s="45">
        <v>3045247.11</v>
      </c>
      <c r="D14" s="59">
        <f t="shared" si="0"/>
        <v>0.52685582604178693</v>
      </c>
      <c r="E14" s="59">
        <f t="shared" si="1"/>
        <v>0.47786144636688349</v>
      </c>
      <c r="G14" s="12" t="s">
        <v>33</v>
      </c>
      <c r="H14" s="45">
        <v>622956</v>
      </c>
      <c r="I14" s="45">
        <v>3633479.9</v>
      </c>
      <c r="J14" s="59">
        <f t="shared" si="2"/>
        <v>0.68108229412021892</v>
      </c>
      <c r="K14" s="59">
        <f t="shared" si="2"/>
        <v>0.63208609721197062</v>
      </c>
      <c r="M14" s="23"/>
      <c r="N14" s="116"/>
      <c r="O14" s="116"/>
      <c r="P14" s="112"/>
      <c r="Q14" s="112"/>
    </row>
    <row r="15" spans="1:17" x14ac:dyDescent="0.25">
      <c r="A15" s="12" t="s">
        <v>35</v>
      </c>
      <c r="B15" s="45">
        <v>300783</v>
      </c>
      <c r="C15" s="45">
        <v>1869688.98</v>
      </c>
      <c r="D15" s="59">
        <f t="shared" si="0"/>
        <v>0.30271228528920224</v>
      </c>
      <c r="E15" s="59">
        <f t="shared" si="1"/>
        <v>0.29339237440045485</v>
      </c>
      <c r="G15" s="12" t="s">
        <v>35</v>
      </c>
      <c r="H15" s="45">
        <v>249296</v>
      </c>
      <c r="I15" s="45">
        <v>1501007.54</v>
      </c>
      <c r="J15" s="59">
        <f t="shared" si="2"/>
        <v>0.2725571173485673</v>
      </c>
      <c r="K15" s="59">
        <f t="shared" si="2"/>
        <v>0.2611177229422243</v>
      </c>
      <c r="M15" s="23"/>
      <c r="N15" s="116"/>
      <c r="O15" s="116"/>
      <c r="P15" s="112"/>
      <c r="Q15" s="112"/>
    </row>
    <row r="16" spans="1:17" x14ac:dyDescent="0.25">
      <c r="A16" s="12" t="s">
        <v>43</v>
      </c>
      <c r="B16" s="45">
        <v>141983</v>
      </c>
      <c r="C16" s="45">
        <v>822000.3</v>
      </c>
      <c r="D16" s="59">
        <f t="shared" si="0"/>
        <v>0.14289370876085683</v>
      </c>
      <c r="E16" s="59">
        <f t="shared" si="1"/>
        <v>0.12898862984948772</v>
      </c>
      <c r="G16" s="12" t="s">
        <v>36</v>
      </c>
      <c r="H16" s="45">
        <v>236348</v>
      </c>
      <c r="I16" s="45">
        <v>1426286.47</v>
      </c>
      <c r="J16" s="59">
        <f t="shared" si="2"/>
        <v>0.25840097543121099</v>
      </c>
      <c r="K16" s="59">
        <f t="shared" si="2"/>
        <v>0.24811912357862181</v>
      </c>
      <c r="M16" s="23"/>
      <c r="N16" s="116"/>
      <c r="O16" s="116"/>
      <c r="P16" s="112"/>
      <c r="Q16" s="112"/>
    </row>
    <row r="17" spans="1:17" x14ac:dyDescent="0.25">
      <c r="A17" s="12" t="s">
        <v>49</v>
      </c>
      <c r="B17" s="45">
        <v>125911</v>
      </c>
      <c r="C17" s="45">
        <v>701945.42</v>
      </c>
      <c r="D17" s="59">
        <f t="shared" si="0"/>
        <v>0.12671861957972605</v>
      </c>
      <c r="E17" s="59">
        <f t="shared" si="1"/>
        <v>0.11014956801709584</v>
      </c>
      <c r="G17" s="12" t="s">
        <v>39</v>
      </c>
      <c r="H17" s="45">
        <v>158840</v>
      </c>
      <c r="I17" s="45">
        <v>734140.43</v>
      </c>
      <c r="J17" s="59">
        <f t="shared" si="2"/>
        <v>0.17366091922712931</v>
      </c>
      <c r="K17" s="59">
        <f t="shared" si="2"/>
        <v>0.12771226812186795</v>
      </c>
      <c r="M17" s="23"/>
      <c r="N17" s="116"/>
      <c r="O17" s="116"/>
      <c r="P17" s="112"/>
      <c r="Q17" s="112"/>
    </row>
    <row r="18" spans="1:17" x14ac:dyDescent="0.25">
      <c r="A18" s="12" t="s">
        <v>65</v>
      </c>
      <c r="B18" s="45">
        <v>102610</v>
      </c>
      <c r="C18" s="45">
        <v>547496.81000000006</v>
      </c>
      <c r="D18" s="59">
        <f t="shared" si="0"/>
        <v>0.1032681620754</v>
      </c>
      <c r="E18" s="59">
        <f t="shared" si="1"/>
        <v>8.5913427730945235E-2</v>
      </c>
      <c r="G18" s="12" t="s">
        <v>40</v>
      </c>
      <c r="H18" s="45">
        <v>122351</v>
      </c>
      <c r="I18" s="45">
        <v>679934.87</v>
      </c>
      <c r="J18" s="59">
        <f t="shared" si="2"/>
        <v>0.13376723198412552</v>
      </c>
      <c r="K18" s="59">
        <f t="shared" si="2"/>
        <v>0.11828258038158643</v>
      </c>
      <c r="M18" s="23"/>
      <c r="N18" s="116"/>
      <c r="O18" s="116"/>
      <c r="P18" s="112"/>
      <c r="Q18" s="112"/>
    </row>
    <row r="19" spans="1:17" x14ac:dyDescent="0.25">
      <c r="A19" s="12" t="s">
        <v>36</v>
      </c>
      <c r="B19" s="45">
        <v>90782</v>
      </c>
      <c r="C19" s="45">
        <v>535834.81000000006</v>
      </c>
      <c r="D19" s="59">
        <f t="shared" si="0"/>
        <v>9.1364294800983958E-2</v>
      </c>
      <c r="E19" s="59">
        <f t="shared" si="1"/>
        <v>8.4083421827900282E-2</v>
      </c>
      <c r="G19" s="12" t="s">
        <v>42</v>
      </c>
      <c r="H19" s="45">
        <v>109004</v>
      </c>
      <c r="I19" s="45">
        <v>659580.91</v>
      </c>
      <c r="J19" s="59">
        <f t="shared" si="2"/>
        <v>0.11917486048497862</v>
      </c>
      <c r="K19" s="59">
        <f t="shared" si="2"/>
        <v>0.11474177226009151</v>
      </c>
      <c r="M19" s="23"/>
      <c r="N19" s="116"/>
      <c r="O19" s="116"/>
      <c r="P19" s="112"/>
      <c r="Q19" s="112"/>
    </row>
    <row r="20" spans="1:17" x14ac:dyDescent="0.25">
      <c r="A20" s="12" t="s">
        <v>163</v>
      </c>
      <c r="B20" s="45">
        <v>31950</v>
      </c>
      <c r="C20" s="45">
        <v>186458.12</v>
      </c>
      <c r="D20" s="59">
        <f t="shared" si="0"/>
        <v>3.2154934005545567E-2</v>
      </c>
      <c r="E20" s="59">
        <f t="shared" si="1"/>
        <v>2.9259085943291456E-2</v>
      </c>
      <c r="G20" s="12" t="s">
        <v>43</v>
      </c>
      <c r="H20" s="45">
        <v>81084</v>
      </c>
      <c r="I20" s="45">
        <v>420093.23</v>
      </c>
      <c r="J20" s="59">
        <f t="shared" si="2"/>
        <v>8.8649722831859443E-2</v>
      </c>
      <c r="K20" s="59">
        <f t="shared" si="2"/>
        <v>7.3080104341810379E-2</v>
      </c>
      <c r="M20" s="23"/>
      <c r="N20" s="116"/>
      <c r="O20" s="116"/>
      <c r="P20" s="112"/>
      <c r="Q20" s="112"/>
    </row>
    <row r="21" spans="1:17" x14ac:dyDescent="0.25">
      <c r="A21" s="12" t="s">
        <v>39</v>
      </c>
      <c r="B21" s="45">
        <v>28351</v>
      </c>
      <c r="C21" s="45">
        <v>190044.21</v>
      </c>
      <c r="D21" s="59">
        <f t="shared" si="0"/>
        <v>2.8532849264201007E-2</v>
      </c>
      <c r="E21" s="59">
        <f t="shared" si="1"/>
        <v>2.9821816681488207E-2</v>
      </c>
      <c r="G21" s="12" t="s">
        <v>45</v>
      </c>
      <c r="H21" s="45">
        <v>51607</v>
      </c>
      <c r="I21" s="45">
        <v>298272.14</v>
      </c>
      <c r="J21" s="59">
        <f t="shared" si="2"/>
        <v>5.6422305833256498E-2</v>
      </c>
      <c r="K21" s="59">
        <f t="shared" si="2"/>
        <v>5.1887908580328879E-2</v>
      </c>
      <c r="M21" s="23"/>
      <c r="N21" s="116"/>
      <c r="O21" s="116"/>
      <c r="P21" s="112"/>
      <c r="Q21" s="112"/>
    </row>
    <row r="22" spans="1:17" x14ac:dyDescent="0.25">
      <c r="A22" s="12" t="s">
        <v>40</v>
      </c>
      <c r="B22" s="45">
        <v>10748</v>
      </c>
      <c r="C22" s="45">
        <v>50364.49</v>
      </c>
      <c r="D22" s="59">
        <f t="shared" si="0"/>
        <v>1.0816939927749725E-2</v>
      </c>
      <c r="E22" s="59">
        <f t="shared" si="1"/>
        <v>7.9032167727532757E-3</v>
      </c>
      <c r="G22" s="12" t="s">
        <v>48</v>
      </c>
      <c r="H22" s="45">
        <v>30893</v>
      </c>
      <c r="I22" s="45">
        <v>151165.12</v>
      </c>
      <c r="J22" s="59">
        <f t="shared" si="2"/>
        <v>3.3775540025709552E-2</v>
      </c>
      <c r="K22" s="59">
        <f t="shared" si="2"/>
        <v>2.6296931141790325E-2</v>
      </c>
      <c r="M22" s="23"/>
      <c r="N22" s="116"/>
      <c r="O22" s="116"/>
      <c r="P22" s="112"/>
      <c r="Q22" s="112"/>
    </row>
    <row r="23" spans="1:17" x14ac:dyDescent="0.25">
      <c r="A23" s="12" t="s">
        <v>63</v>
      </c>
      <c r="B23" s="45">
        <v>6623</v>
      </c>
      <c r="C23" s="45">
        <v>33119.78</v>
      </c>
      <c r="D23" s="59">
        <f t="shared" si="0"/>
        <v>6.6654813120102744E-3</v>
      </c>
      <c r="E23" s="59">
        <f t="shared" si="1"/>
        <v>5.1971696885225781E-3</v>
      </c>
      <c r="G23" s="12" t="s">
        <v>49</v>
      </c>
      <c r="H23" s="45">
        <v>25619</v>
      </c>
      <c r="I23" s="45">
        <v>121489.62</v>
      </c>
      <c r="J23" s="59">
        <f t="shared" si="2"/>
        <v>2.8009437734070927E-2</v>
      </c>
      <c r="K23" s="59">
        <f t="shared" si="2"/>
        <v>2.1134532698960401E-2</v>
      </c>
      <c r="M23" s="23"/>
      <c r="N23" s="116"/>
      <c r="O23" s="116"/>
      <c r="P23" s="112"/>
      <c r="Q23" s="112"/>
    </row>
    <row r="24" spans="1:17" x14ac:dyDescent="0.25">
      <c r="A24" s="12" t="s">
        <v>48</v>
      </c>
      <c r="B24" s="45">
        <v>6034</v>
      </c>
      <c r="C24" s="45">
        <v>21040.76</v>
      </c>
      <c r="D24" s="59">
        <f t="shared" si="0"/>
        <v>6.0727033423931751E-3</v>
      </c>
      <c r="E24" s="59">
        <f t="shared" si="1"/>
        <v>3.3017248331806046E-3</v>
      </c>
      <c r="G24" s="12" t="s">
        <v>50</v>
      </c>
      <c r="H24" s="45">
        <v>21446</v>
      </c>
      <c r="I24" s="45">
        <v>114251.6</v>
      </c>
      <c r="J24" s="59">
        <f t="shared" si="2"/>
        <v>2.3447066694441042E-2</v>
      </c>
      <c r="K24" s="59">
        <f t="shared" si="2"/>
        <v>1.9875394919405827E-2</v>
      </c>
      <c r="M24" s="23"/>
      <c r="N24" s="116"/>
      <c r="O24" s="116"/>
      <c r="P24" s="112"/>
      <c r="Q24" s="112"/>
    </row>
    <row r="25" spans="1:17" x14ac:dyDescent="0.25">
      <c r="A25" s="12" t="s">
        <v>70</v>
      </c>
      <c r="B25" s="45">
        <v>5317</v>
      </c>
      <c r="C25" s="45">
        <v>30838.5</v>
      </c>
      <c r="D25" s="59">
        <f t="shared" si="0"/>
        <v>5.3511043539119169E-3</v>
      </c>
      <c r="E25" s="59">
        <f t="shared" si="1"/>
        <v>4.8391902796305871E-3</v>
      </c>
      <c r="G25" s="12" t="s">
        <v>53</v>
      </c>
      <c r="H25" s="45">
        <v>10151</v>
      </c>
      <c r="I25" s="45">
        <v>54223.66</v>
      </c>
      <c r="J25" s="59">
        <f t="shared" si="2"/>
        <v>1.109816161593169E-2</v>
      </c>
      <c r="K25" s="59">
        <f t="shared" si="2"/>
        <v>9.4328364458404861E-3</v>
      </c>
      <c r="M25" s="23"/>
      <c r="N25" s="116"/>
      <c r="O25" s="116"/>
      <c r="P25" s="112"/>
      <c r="Q25" s="112"/>
    </row>
    <row r="26" spans="1:17" x14ac:dyDescent="0.25">
      <c r="A26" s="12" t="s">
        <v>53</v>
      </c>
      <c r="B26" s="45">
        <v>4604</v>
      </c>
      <c r="C26" s="45">
        <v>24921.65</v>
      </c>
      <c r="D26" s="59">
        <f t="shared" si="0"/>
        <v>4.6335310222701646E-3</v>
      </c>
      <c r="E26" s="59">
        <f t="shared" si="1"/>
        <v>3.9107157103087254E-3</v>
      </c>
      <c r="G26" s="12" t="s">
        <v>55</v>
      </c>
      <c r="H26" s="45">
        <v>4977</v>
      </c>
      <c r="I26" s="45">
        <v>42490.7</v>
      </c>
      <c r="J26" s="59">
        <f t="shared" si="2"/>
        <v>5.4413900465463518E-3</v>
      </c>
      <c r="K26" s="59">
        <f t="shared" si="2"/>
        <v>7.3917515632340985E-3</v>
      </c>
      <c r="M26" s="23"/>
      <c r="N26" s="116"/>
      <c r="O26" s="116"/>
      <c r="P26" s="112"/>
      <c r="Q26" s="112"/>
    </row>
    <row r="27" spans="1:17" x14ac:dyDescent="0.25">
      <c r="A27" s="12" t="s">
        <v>45</v>
      </c>
      <c r="B27" s="45">
        <v>2894</v>
      </c>
      <c r="C27" s="45">
        <v>11401.84</v>
      </c>
      <c r="D27" s="59">
        <f t="shared" si="0"/>
        <v>2.9125627233818111E-3</v>
      </c>
      <c r="E27" s="59">
        <f t="shared" si="1"/>
        <v>1.7891814873584389E-3</v>
      </c>
      <c r="G27" s="12" t="s">
        <v>57</v>
      </c>
      <c r="H27" s="45">
        <v>1494</v>
      </c>
      <c r="I27" s="45">
        <v>4731</v>
      </c>
      <c r="J27" s="59">
        <f t="shared" si="2"/>
        <v>1.6334009904641854E-3</v>
      </c>
      <c r="K27" s="59">
        <f t="shared" si="2"/>
        <v>8.2301248615957205E-4</v>
      </c>
      <c r="M27" s="23"/>
      <c r="N27" s="116"/>
      <c r="O27" s="116"/>
      <c r="P27" s="112"/>
      <c r="Q27" s="112"/>
    </row>
    <row r="28" spans="1:17" x14ac:dyDescent="0.25">
      <c r="A28" s="12" t="s">
        <v>55</v>
      </c>
      <c r="B28" s="45">
        <v>784</v>
      </c>
      <c r="C28" s="45">
        <v>3873</v>
      </c>
      <c r="D28" s="59">
        <f t="shared" si="0"/>
        <v>7.8902874054296473E-4</v>
      </c>
      <c r="E28" s="59">
        <f t="shared" si="1"/>
        <v>6.0775277503799681E-4</v>
      </c>
      <c r="G28" s="12" t="s">
        <v>58</v>
      </c>
      <c r="H28" s="45">
        <v>1359</v>
      </c>
      <c r="I28" s="45">
        <v>6890.1</v>
      </c>
      <c r="J28" s="59">
        <f t="shared" si="2"/>
        <v>1.4858045154222408E-3</v>
      </c>
      <c r="K28" s="59">
        <f t="shared" si="2"/>
        <v>1.1986130481691116E-3</v>
      </c>
      <c r="M28" s="23"/>
      <c r="N28" s="116"/>
      <c r="O28" s="116"/>
      <c r="P28" s="112"/>
      <c r="Q28" s="112"/>
    </row>
    <row r="29" spans="1:17" x14ac:dyDescent="0.25">
      <c r="A29" s="12" t="s">
        <v>50</v>
      </c>
      <c r="B29" s="45">
        <v>211</v>
      </c>
      <c r="C29" s="45">
        <v>1145</v>
      </c>
      <c r="D29" s="59">
        <f t="shared" si="0"/>
        <v>2.1235339828388464E-4</v>
      </c>
      <c r="E29" s="59">
        <f t="shared" si="1"/>
        <v>1.7967387746411215E-4</v>
      </c>
      <c r="G29" s="12" t="s">
        <v>59</v>
      </c>
      <c r="H29" s="45">
        <v>1352</v>
      </c>
      <c r="I29" s="45">
        <v>7272</v>
      </c>
      <c r="J29" s="59">
        <f t="shared" si="2"/>
        <v>1.4781513648645104E-3</v>
      </c>
      <c r="K29" s="59">
        <f t="shared" si="2"/>
        <v>1.265048995847053E-3</v>
      </c>
      <c r="M29" s="26"/>
      <c r="N29" s="114"/>
      <c r="O29" s="114"/>
      <c r="P29" s="115"/>
      <c r="Q29" s="115"/>
    </row>
    <row r="30" spans="1:17" x14ac:dyDescent="0.25">
      <c r="A30" s="12" t="s">
        <v>58</v>
      </c>
      <c r="B30" s="45">
        <v>92</v>
      </c>
      <c r="C30" s="45">
        <v>453</v>
      </c>
      <c r="D30" s="59">
        <f t="shared" si="0"/>
        <v>9.2590107308613201E-5</v>
      </c>
      <c r="E30" s="59">
        <f t="shared" si="1"/>
        <v>7.1084948900648729E-5</v>
      </c>
      <c r="G30" s="12" t="s">
        <v>63</v>
      </c>
      <c r="H30" s="45">
        <v>221</v>
      </c>
      <c r="I30" s="45">
        <v>966.5</v>
      </c>
      <c r="J30" s="59">
        <f t="shared" si="2"/>
        <v>2.4162089617977574E-4</v>
      </c>
      <c r="K30" s="59">
        <f t="shared" si="2"/>
        <v>1.6813391838368767E-4</v>
      </c>
      <c r="M30" s="26"/>
      <c r="N30" s="114"/>
      <c r="O30" s="114"/>
      <c r="P30" s="115"/>
      <c r="Q30" s="115"/>
    </row>
    <row r="31" spans="1:17" x14ac:dyDescent="0.25">
      <c r="A31" s="12" t="s">
        <v>170</v>
      </c>
      <c r="B31" s="45">
        <v>42</v>
      </c>
      <c r="C31" s="45">
        <v>238</v>
      </c>
      <c r="D31" s="59">
        <f t="shared" si="0"/>
        <v>4.2269396814801678E-5</v>
      </c>
      <c r="E31" s="59">
        <f t="shared" si="1"/>
        <v>3.7347059245815448E-5</v>
      </c>
      <c r="G31" s="12" t="s">
        <v>65</v>
      </c>
      <c r="H31" s="45">
        <v>80</v>
      </c>
      <c r="I31" s="45">
        <v>385.5</v>
      </c>
      <c r="J31" s="59">
        <f t="shared" si="2"/>
        <v>8.7464577802633757E-5</v>
      </c>
      <c r="K31" s="59">
        <f t="shared" si="2"/>
        <v>6.706220955707356E-5</v>
      </c>
      <c r="M31" s="23"/>
      <c r="N31" s="116"/>
      <c r="O31" s="116"/>
      <c r="P31" s="112"/>
      <c r="Q31" s="112"/>
    </row>
    <row r="32" spans="1:17" x14ac:dyDescent="0.25">
      <c r="A32" s="12" t="s">
        <v>69</v>
      </c>
      <c r="B32" s="45">
        <v>37</v>
      </c>
      <c r="C32" s="45">
        <v>222</v>
      </c>
      <c r="D32" s="59">
        <f t="shared" si="0"/>
        <v>3.7237325765420528E-5</v>
      </c>
      <c r="E32" s="59">
        <f t="shared" si="1"/>
        <v>3.4836332573827855E-5</v>
      </c>
      <c r="G32" s="79" t="s">
        <v>66</v>
      </c>
      <c r="H32" s="80">
        <f>SUM(H11:H31)</f>
        <v>15765956</v>
      </c>
      <c r="I32" s="80">
        <f>SUM(I11:I31)</f>
        <v>95394640.080000028</v>
      </c>
      <c r="J32" s="81">
        <f t="shared" si="2"/>
        <v>17.237033564936254</v>
      </c>
      <c r="K32" s="81">
        <f t="shared" si="2"/>
        <v>16.595007376566979</v>
      </c>
      <c r="M32" s="23"/>
      <c r="N32" s="116"/>
      <c r="O32" s="116"/>
      <c r="P32" s="112"/>
      <c r="Q32" s="112"/>
    </row>
    <row r="33" spans="1:17" x14ac:dyDescent="0.25">
      <c r="A33" s="12" t="s">
        <v>57</v>
      </c>
      <c r="B33" s="45">
        <v>20</v>
      </c>
      <c r="C33" s="45">
        <v>105</v>
      </c>
      <c r="D33" s="59">
        <f t="shared" si="0"/>
        <v>2.0128284197524608E-5</v>
      </c>
      <c r="E33" s="59">
        <f t="shared" si="1"/>
        <v>1.6476643784918583E-5</v>
      </c>
      <c r="G33" s="79" t="s">
        <v>67</v>
      </c>
      <c r="H33" s="80">
        <f>H32+H10</f>
        <v>41153598</v>
      </c>
      <c r="I33" s="80">
        <f>I32+I10</f>
        <v>251709086.06000006</v>
      </c>
      <c r="J33" s="81">
        <f t="shared" si="2"/>
        <v>44.993525926616414</v>
      </c>
      <c r="K33" s="81">
        <f t="shared" si="2"/>
        <v>43.78772367516261</v>
      </c>
      <c r="M33" s="23"/>
      <c r="N33" s="116"/>
      <c r="O33" s="116"/>
      <c r="P33" s="112"/>
      <c r="Q33" s="112"/>
    </row>
    <row r="34" spans="1:17" x14ac:dyDescent="0.25">
      <c r="A34" s="79" t="s">
        <v>66</v>
      </c>
      <c r="B34" s="80">
        <f>SUM(B11:B33)</f>
        <v>15405211</v>
      </c>
      <c r="C34" s="80">
        <f>SUM(C11:C33)</f>
        <v>96253225.590000018</v>
      </c>
      <c r="D34" s="81">
        <f t="shared" si="0"/>
        <v>15.504023256541613</v>
      </c>
      <c r="E34" s="81">
        <f t="shared" si="1"/>
        <v>15.104096297103236</v>
      </c>
      <c r="G34" s="12" t="s">
        <v>29</v>
      </c>
      <c r="H34" s="45">
        <v>1699036</v>
      </c>
      <c r="I34" s="45">
        <v>12944336</v>
      </c>
      <c r="J34" s="59">
        <f t="shared" si="2"/>
        <v>1.8575683301434456</v>
      </c>
      <c r="K34" s="59">
        <f t="shared" si="2"/>
        <v>2.2518178298551783</v>
      </c>
      <c r="M34" s="23"/>
      <c r="N34" s="116"/>
      <c r="O34" s="116"/>
      <c r="P34" s="112"/>
      <c r="Q34" s="112"/>
    </row>
    <row r="35" spans="1:17" x14ac:dyDescent="0.25">
      <c r="A35" s="79" t="s">
        <v>67</v>
      </c>
      <c r="B35" s="80">
        <f>B34+B10</f>
        <v>36623409</v>
      </c>
      <c r="C35" s="80">
        <f>C34+C10</f>
        <v>228409101.69</v>
      </c>
      <c r="D35" s="81">
        <f t="shared" si="0"/>
        <v>36.858319231709032</v>
      </c>
      <c r="E35" s="81">
        <f t="shared" si="1"/>
        <v>35.842051483613091</v>
      </c>
      <c r="G35" s="12" t="s">
        <v>30</v>
      </c>
      <c r="H35" s="45">
        <v>1599624</v>
      </c>
      <c r="I35" s="45">
        <v>11874718.300000001</v>
      </c>
      <c r="J35" s="59">
        <f t="shared" si="2"/>
        <v>1.7488804725370029</v>
      </c>
      <c r="K35" s="59">
        <f t="shared" si="2"/>
        <v>2.0657453879787711</v>
      </c>
      <c r="M35" s="23"/>
      <c r="N35" s="116"/>
      <c r="O35" s="116"/>
      <c r="P35" s="112"/>
      <c r="Q35" s="112"/>
    </row>
    <row r="36" spans="1:17" x14ac:dyDescent="0.25">
      <c r="A36" s="12" t="s">
        <v>41</v>
      </c>
      <c r="B36" s="45">
        <v>1165578</v>
      </c>
      <c r="C36" s="45">
        <v>7381966.5899999999</v>
      </c>
      <c r="D36" s="59">
        <f t="shared" si="0"/>
        <v>1.1730542619191169</v>
      </c>
      <c r="E36" s="59">
        <f t="shared" si="1"/>
        <v>1.1583812755771439</v>
      </c>
      <c r="G36" s="12" t="s">
        <v>31</v>
      </c>
      <c r="H36" s="45">
        <v>821951</v>
      </c>
      <c r="I36" s="45">
        <v>5151086.3600000003</v>
      </c>
      <c r="J36" s="59">
        <f t="shared" si="2"/>
        <v>0.89864496486815781</v>
      </c>
      <c r="K36" s="59">
        <f t="shared" si="2"/>
        <v>0.89609139538496307</v>
      </c>
      <c r="M36" s="23"/>
      <c r="N36" s="116"/>
      <c r="O36" s="116"/>
      <c r="P36" s="112"/>
      <c r="Q36" s="112"/>
    </row>
    <row r="37" spans="1:17" x14ac:dyDescent="0.25">
      <c r="A37" s="12" t="s">
        <v>30</v>
      </c>
      <c r="B37" s="45">
        <v>694926</v>
      </c>
      <c r="C37" s="45">
        <v>5182965.9000000004</v>
      </c>
      <c r="D37" s="59">
        <f t="shared" si="0"/>
        <v>0.69938340121244935</v>
      </c>
      <c r="E37" s="59">
        <f t="shared" si="1"/>
        <v>0.81331317032076134</v>
      </c>
      <c r="G37" s="12" t="s">
        <v>37</v>
      </c>
      <c r="H37" s="45">
        <v>184931</v>
      </c>
      <c r="I37" s="45">
        <v>1147380.55</v>
      </c>
      <c r="J37" s="59">
        <f t="shared" si="2"/>
        <v>0.2021863979702358</v>
      </c>
      <c r="K37" s="59">
        <f t="shared" si="2"/>
        <v>0.19960019425631728</v>
      </c>
      <c r="M37" s="23"/>
      <c r="N37" s="116"/>
      <c r="O37" s="116"/>
      <c r="P37" s="112"/>
      <c r="Q37" s="112"/>
    </row>
    <row r="38" spans="1:17" x14ac:dyDescent="0.25">
      <c r="A38" s="12" t="s">
        <v>56</v>
      </c>
      <c r="B38" s="45">
        <v>402098</v>
      </c>
      <c r="C38" s="45">
        <v>2585661.48</v>
      </c>
      <c r="D38" s="59">
        <f t="shared" si="0"/>
        <v>0.40467714096281249</v>
      </c>
      <c r="E38" s="59">
        <f t="shared" si="1"/>
        <v>0.40574307766043216</v>
      </c>
      <c r="G38" s="12" t="s">
        <v>38</v>
      </c>
      <c r="H38" s="45">
        <v>160942</v>
      </c>
      <c r="I38" s="45">
        <v>1015117.2</v>
      </c>
      <c r="J38" s="59">
        <f t="shared" si="2"/>
        <v>0.17595905100889353</v>
      </c>
      <c r="K38" s="59">
        <f t="shared" si="2"/>
        <v>0.1765914458920616</v>
      </c>
      <c r="M38" s="23"/>
      <c r="N38" s="116"/>
      <c r="O38" s="116"/>
      <c r="P38" s="112"/>
      <c r="Q38" s="112"/>
    </row>
    <row r="39" spans="1:17" x14ac:dyDescent="0.25">
      <c r="A39" s="12" t="s">
        <v>29</v>
      </c>
      <c r="B39" s="45">
        <v>312492</v>
      </c>
      <c r="C39" s="45">
        <v>2259192.48</v>
      </c>
      <c r="D39" s="59">
        <f t="shared" si="0"/>
        <v>0.31449638927264301</v>
      </c>
      <c r="E39" s="59">
        <f t="shared" si="1"/>
        <v>0.35451342604311237</v>
      </c>
      <c r="G39" s="12" t="s">
        <v>41</v>
      </c>
      <c r="H39" s="45">
        <v>114204</v>
      </c>
      <c r="I39" s="45">
        <v>591843.4</v>
      </c>
      <c r="J39" s="59">
        <f t="shared" si="2"/>
        <v>0.12486005804214981</v>
      </c>
      <c r="K39" s="59">
        <f t="shared" si="2"/>
        <v>0.10295804439888694</v>
      </c>
      <c r="M39" s="23"/>
      <c r="N39" s="116"/>
      <c r="O39" s="116"/>
      <c r="P39" s="112"/>
      <c r="Q39" s="112"/>
    </row>
    <row r="40" spans="1:17" x14ac:dyDescent="0.25">
      <c r="A40" s="12" t="s">
        <v>51</v>
      </c>
      <c r="B40" s="45">
        <v>139569</v>
      </c>
      <c r="C40" s="45">
        <v>804815.6</v>
      </c>
      <c r="D40" s="59">
        <f t="shared" si="0"/>
        <v>0.14046422485821561</v>
      </c>
      <c r="E40" s="59">
        <f t="shared" si="1"/>
        <v>0.12629199955948112</v>
      </c>
      <c r="G40" s="12" t="s">
        <v>44</v>
      </c>
      <c r="H40" s="45">
        <v>60381</v>
      </c>
      <c r="I40" s="45">
        <v>355315.9</v>
      </c>
      <c r="J40" s="59">
        <f t="shared" si="2"/>
        <v>6.6014983403760358E-2</v>
      </c>
      <c r="K40" s="59">
        <f t="shared" si="2"/>
        <v>6.1811334227652906E-2</v>
      </c>
      <c r="M40" s="23"/>
      <c r="N40" s="116"/>
      <c r="O40" s="116"/>
      <c r="P40" s="112"/>
      <c r="Q40" s="112"/>
    </row>
    <row r="41" spans="1:17" x14ac:dyDescent="0.25">
      <c r="A41" s="12" t="s">
        <v>54</v>
      </c>
      <c r="B41" s="45">
        <v>84969</v>
      </c>
      <c r="C41" s="45">
        <v>467404.72</v>
      </c>
      <c r="D41" s="59">
        <f t="shared" si="0"/>
        <v>8.5514008998973434E-2</v>
      </c>
      <c r="E41" s="59">
        <f t="shared" si="1"/>
        <v>7.3345343569805807E-2</v>
      </c>
      <c r="G41" s="12" t="s">
        <v>46</v>
      </c>
      <c r="H41" s="45">
        <v>50767</v>
      </c>
      <c r="I41" s="45">
        <v>245263.83</v>
      </c>
      <c r="J41" s="59">
        <f t="shared" si="2"/>
        <v>5.5503927766328842E-2</v>
      </c>
      <c r="K41" s="59">
        <f t="shared" si="2"/>
        <v>4.2666496405267089E-2</v>
      </c>
      <c r="M41" s="23"/>
      <c r="N41" s="116"/>
      <c r="O41" s="116"/>
      <c r="P41" s="112"/>
      <c r="Q41" s="112"/>
    </row>
    <row r="42" spans="1:17" x14ac:dyDescent="0.25">
      <c r="A42" s="12" t="s">
        <v>64</v>
      </c>
      <c r="B42" s="45">
        <v>81018</v>
      </c>
      <c r="C42" s="45">
        <v>459656.68</v>
      </c>
      <c r="D42" s="59">
        <f t="shared" si="0"/>
        <v>8.1537666455752444E-2</v>
      </c>
      <c r="E42" s="59">
        <f t="shared" si="1"/>
        <v>7.2129517902079124E-2</v>
      </c>
      <c r="G42" s="12" t="s">
        <v>47</v>
      </c>
      <c r="H42" s="45">
        <v>34108</v>
      </c>
      <c r="I42" s="45">
        <v>195972.12</v>
      </c>
      <c r="J42" s="59">
        <f t="shared" si="2"/>
        <v>3.7290522746152903E-2</v>
      </c>
      <c r="K42" s="59">
        <f t="shared" si="2"/>
        <v>3.4091630035756076E-2</v>
      </c>
      <c r="M42" s="23"/>
      <c r="N42" s="116"/>
      <c r="O42" s="116"/>
      <c r="P42" s="112"/>
      <c r="Q42" s="112"/>
    </row>
    <row r="43" spans="1:17" x14ac:dyDescent="0.25">
      <c r="A43" s="12" t="s">
        <v>31</v>
      </c>
      <c r="B43" s="45">
        <v>46022</v>
      </c>
      <c r="C43" s="45">
        <v>233801.07</v>
      </c>
      <c r="D43" s="59">
        <f t="shared" si="0"/>
        <v>4.6317194766923878E-2</v>
      </c>
      <c r="E43" s="59">
        <f t="shared" si="1"/>
        <v>3.6688161399264896E-2</v>
      </c>
      <c r="G43" s="12" t="s">
        <v>51</v>
      </c>
      <c r="H43" s="45">
        <v>14148</v>
      </c>
      <c r="I43" s="45">
        <v>81921.3</v>
      </c>
      <c r="J43" s="59">
        <f t="shared" si="2"/>
        <v>1.546811058439578E-2</v>
      </c>
      <c r="K43" s="59">
        <f t="shared" si="2"/>
        <v>1.4251163133042517E-2</v>
      </c>
      <c r="M43" s="23"/>
      <c r="N43" s="116"/>
      <c r="O43" s="116"/>
      <c r="P43" s="112"/>
      <c r="Q43" s="112"/>
    </row>
    <row r="44" spans="1:17" x14ac:dyDescent="0.25">
      <c r="A44" s="12" t="s">
        <v>47</v>
      </c>
      <c r="B44" s="45">
        <v>17477</v>
      </c>
      <c r="C44" s="45">
        <v>89641.1</v>
      </c>
      <c r="D44" s="59">
        <f t="shared" si="0"/>
        <v>1.758910114600688E-2</v>
      </c>
      <c r="E44" s="59">
        <f t="shared" si="1"/>
        <v>1.4066518792269191E-2</v>
      </c>
      <c r="G44" s="12" t="s">
        <v>52</v>
      </c>
      <c r="H44" s="45">
        <v>11627</v>
      </c>
      <c r="I44" s="45">
        <v>43194.34</v>
      </c>
      <c r="J44" s="59">
        <f t="shared" si="2"/>
        <v>1.2711883076390283E-2</v>
      </c>
      <c r="K44" s="59">
        <f t="shared" si="2"/>
        <v>7.5141579267431497E-3</v>
      </c>
      <c r="M44" s="23"/>
      <c r="N44" s="116"/>
      <c r="O44" s="116"/>
      <c r="P44" s="112"/>
      <c r="Q44" s="112"/>
    </row>
    <row r="45" spans="1:17" x14ac:dyDescent="0.25">
      <c r="A45" s="12" t="s">
        <v>60</v>
      </c>
      <c r="B45" s="45">
        <v>12566</v>
      </c>
      <c r="C45" s="45">
        <v>100011.05</v>
      </c>
      <c r="D45" s="59">
        <f t="shared" si="0"/>
        <v>1.264660096130471E-2</v>
      </c>
      <c r="E45" s="59">
        <f t="shared" si="1"/>
        <v>1.5693775670530298E-2</v>
      </c>
      <c r="G45" s="12" t="s">
        <v>54</v>
      </c>
      <c r="H45" s="45">
        <v>5160</v>
      </c>
      <c r="I45" s="45">
        <v>22545.46</v>
      </c>
      <c r="J45" s="59">
        <f t="shared" si="2"/>
        <v>5.6414652682698777E-3</v>
      </c>
      <c r="K45" s="59">
        <f t="shared" si="2"/>
        <v>3.9220450404166525E-3</v>
      </c>
      <c r="M45" s="23"/>
      <c r="N45" s="116"/>
      <c r="O45" s="116"/>
      <c r="P45" s="112"/>
      <c r="Q45" s="112"/>
    </row>
    <row r="46" spans="1:17" x14ac:dyDescent="0.25">
      <c r="A46" s="12" t="s">
        <v>62</v>
      </c>
      <c r="B46" s="45">
        <v>10849</v>
      </c>
      <c r="C46" s="45">
        <v>57095.08</v>
      </c>
      <c r="D46" s="59">
        <f t="shared" si="0"/>
        <v>1.0918587762947225E-2</v>
      </c>
      <c r="E46" s="59">
        <f t="shared" si="1"/>
        <v>8.9593837622040876E-3</v>
      </c>
      <c r="G46" s="12" t="s">
        <v>56</v>
      </c>
      <c r="H46" s="45">
        <v>4367</v>
      </c>
      <c r="I46" s="45">
        <v>49635</v>
      </c>
      <c r="J46" s="59">
        <f t="shared" si="2"/>
        <v>4.7744726408012706E-3</v>
      </c>
      <c r="K46" s="59">
        <f t="shared" si="2"/>
        <v>8.6345856585352682E-3</v>
      </c>
      <c r="M46" s="23"/>
      <c r="N46" s="116"/>
      <c r="O46" s="116"/>
      <c r="P46" s="112"/>
      <c r="Q46" s="112"/>
    </row>
    <row r="47" spans="1:17" x14ac:dyDescent="0.25">
      <c r="A47" s="12" t="s">
        <v>164</v>
      </c>
      <c r="B47" s="45">
        <v>9002</v>
      </c>
      <c r="C47" s="45">
        <v>50169.7</v>
      </c>
      <c r="D47" s="59">
        <f t="shared" si="0"/>
        <v>9.059740717305826E-3</v>
      </c>
      <c r="E47" s="59">
        <f t="shared" si="1"/>
        <v>7.8726502447259965E-3</v>
      </c>
      <c r="G47" s="12" t="s">
        <v>60</v>
      </c>
      <c r="H47" s="45">
        <v>1198</v>
      </c>
      <c r="I47" s="45">
        <v>3940.5</v>
      </c>
      <c r="J47" s="59">
        <f t="shared" si="2"/>
        <v>1.3097820525944405E-3</v>
      </c>
      <c r="K47" s="59">
        <f t="shared" si="2"/>
        <v>6.8549581520012534E-4</v>
      </c>
      <c r="M47" s="23"/>
      <c r="N47" s="116"/>
      <c r="O47" s="116"/>
      <c r="P47" s="112"/>
      <c r="Q47" s="112"/>
    </row>
    <row r="48" spans="1:17" x14ac:dyDescent="0.25">
      <c r="A48" s="12" t="s">
        <v>165</v>
      </c>
      <c r="B48" s="45">
        <v>5023</v>
      </c>
      <c r="C48" s="45">
        <v>27835.599999999999</v>
      </c>
      <c r="D48" s="59">
        <f t="shared" si="0"/>
        <v>5.0552185762083052E-3</v>
      </c>
      <c r="E48" s="59">
        <f t="shared" si="1"/>
        <v>4.3679739594236159E-3</v>
      </c>
      <c r="G48" s="12" t="s">
        <v>61</v>
      </c>
      <c r="H48" s="45">
        <v>1192</v>
      </c>
      <c r="I48" s="45">
        <v>7408.6</v>
      </c>
      <c r="J48" s="59">
        <f t="shared" si="2"/>
        <v>1.3032222092592429E-3</v>
      </c>
      <c r="K48" s="59">
        <f t="shared" si="2"/>
        <v>1.2888121549274583E-3</v>
      </c>
      <c r="M48" s="26"/>
      <c r="N48" s="114"/>
      <c r="O48" s="114"/>
      <c r="P48" s="115"/>
      <c r="Q48" s="115"/>
    </row>
    <row r="49" spans="1:17" x14ac:dyDescent="0.25">
      <c r="A49" s="12" t="s">
        <v>166</v>
      </c>
      <c r="B49" s="45">
        <v>3022</v>
      </c>
      <c r="C49" s="45">
        <v>15581.4</v>
      </c>
      <c r="D49" s="59">
        <f t="shared" si="0"/>
        <v>3.0413837422459686E-3</v>
      </c>
      <c r="E49" s="59">
        <f t="shared" si="1"/>
        <v>2.4450397854317179E-3</v>
      </c>
      <c r="G49" s="12" t="s">
        <v>62</v>
      </c>
      <c r="H49" s="45">
        <v>944</v>
      </c>
      <c r="I49" s="45">
        <v>4611.5</v>
      </c>
      <c r="J49" s="59">
        <f t="shared" si="2"/>
        <v>1.0320820180710782E-3</v>
      </c>
      <c r="K49" s="59">
        <f t="shared" si="2"/>
        <v>8.0222407100504455E-4</v>
      </c>
      <c r="M49" s="23"/>
      <c r="N49" s="116"/>
      <c r="O49" s="116"/>
      <c r="P49" s="23"/>
      <c r="Q49" s="23"/>
    </row>
    <row r="50" spans="1:17" x14ac:dyDescent="0.25">
      <c r="A50" s="12" t="s">
        <v>44</v>
      </c>
      <c r="B50" s="45">
        <v>2616</v>
      </c>
      <c r="C50" s="45">
        <v>11044.33</v>
      </c>
      <c r="D50" s="59">
        <f t="shared" si="0"/>
        <v>2.6327795730362192E-3</v>
      </c>
      <c r="E50" s="59">
        <f t="shared" si="1"/>
        <v>1.7330808690770461E-3</v>
      </c>
      <c r="G50" s="12" t="s">
        <v>64</v>
      </c>
      <c r="H50" s="45">
        <v>143</v>
      </c>
      <c r="I50" s="45">
        <v>847</v>
      </c>
      <c r="J50" s="59">
        <f t="shared" si="2"/>
        <v>1.5634293282220784E-4</v>
      </c>
      <c r="K50" s="59">
        <f t="shared" si="2"/>
        <v>1.4734550322916033E-4</v>
      </c>
      <c r="M50" s="26"/>
      <c r="N50" s="114"/>
      <c r="O50" s="114"/>
      <c r="P50" s="23"/>
      <c r="Q50" s="23"/>
    </row>
    <row r="51" spans="1:17" x14ac:dyDescent="0.25">
      <c r="A51" s="12" t="s">
        <v>46</v>
      </c>
      <c r="B51" s="45">
        <v>2097</v>
      </c>
      <c r="C51" s="45">
        <v>7206.27</v>
      </c>
      <c r="D51" s="59">
        <f t="shared" si="0"/>
        <v>2.1104505981104551E-3</v>
      </c>
      <c r="E51" s="59">
        <f t="shared" si="1"/>
        <v>1.1308108934090023E-3</v>
      </c>
      <c r="G51" s="79" t="s">
        <v>273</v>
      </c>
      <c r="H51" s="80">
        <v>136640</v>
      </c>
      <c r="I51" s="80">
        <v>724897.18</v>
      </c>
      <c r="J51" s="81">
        <f t="shared" si="2"/>
        <v>0.14938949888689845</v>
      </c>
      <c r="K51" s="81">
        <f t="shared" si="2"/>
        <v>0.12610429725678773</v>
      </c>
      <c r="M51" s="23"/>
      <c r="N51" s="23"/>
      <c r="O51" s="23"/>
      <c r="P51" s="23"/>
      <c r="Q51" s="23"/>
    </row>
    <row r="52" spans="1:17" x14ac:dyDescent="0.25">
      <c r="A52" s="12" t="s">
        <v>167</v>
      </c>
      <c r="B52" s="45">
        <v>830</v>
      </c>
      <c r="C52" s="45">
        <v>4273.3999999999996</v>
      </c>
      <c r="D52" s="59">
        <f t="shared" si="0"/>
        <v>8.3532379419727122E-4</v>
      </c>
      <c r="E52" s="59">
        <f t="shared" si="1"/>
        <v>6.7058371000448629E-4</v>
      </c>
      <c r="G52" s="12"/>
      <c r="H52" s="45"/>
      <c r="I52" s="45"/>
      <c r="J52" s="12"/>
      <c r="K52" s="12"/>
      <c r="M52" s="23"/>
      <c r="N52" s="23"/>
      <c r="O52" s="23"/>
      <c r="P52" s="23"/>
      <c r="Q52" s="23"/>
    </row>
    <row r="53" spans="1:17" x14ac:dyDescent="0.25">
      <c r="A53" s="12" t="s">
        <v>52</v>
      </c>
      <c r="B53" s="45">
        <v>506</v>
      </c>
      <c r="C53" s="45">
        <v>1934.14</v>
      </c>
      <c r="D53" s="59">
        <f t="shared" si="0"/>
        <v>5.092455901973726E-4</v>
      </c>
      <c r="E53" s="59">
        <f t="shared" si="1"/>
        <v>3.0350605533488028E-4</v>
      </c>
      <c r="G53" s="79" t="s">
        <v>68</v>
      </c>
      <c r="H53" s="80">
        <f>SUM(H33:H52)+H7</f>
        <v>91465599</v>
      </c>
      <c r="I53" s="80">
        <f>SUM(I33:I52)+I7</f>
        <v>574839395.46000004</v>
      </c>
      <c r="J53" s="12"/>
      <c r="K53" s="12"/>
    </row>
    <row r="54" spans="1:17" x14ac:dyDescent="0.25">
      <c r="A54" s="12" t="s">
        <v>37</v>
      </c>
      <c r="B54" s="45">
        <v>379</v>
      </c>
      <c r="C54" s="45">
        <v>835</v>
      </c>
      <c r="D54" s="59">
        <f t="shared" si="0"/>
        <v>3.8143098554309135E-4</v>
      </c>
      <c r="E54" s="59">
        <f t="shared" si="1"/>
        <v>1.3102854819435251E-4</v>
      </c>
    </row>
    <row r="55" spans="1:17" x14ac:dyDescent="0.25">
      <c r="A55" s="12" t="s">
        <v>38</v>
      </c>
      <c r="B55" s="45">
        <v>100</v>
      </c>
      <c r="C55" s="45">
        <v>481.2</v>
      </c>
      <c r="D55" s="59">
        <f t="shared" si="0"/>
        <v>1.0064142098762303E-4</v>
      </c>
      <c r="E55" s="59">
        <f t="shared" si="1"/>
        <v>7.5510104660026875E-5</v>
      </c>
    </row>
    <row r="56" spans="1:17" x14ac:dyDescent="0.25">
      <c r="A56" s="12" t="s">
        <v>168</v>
      </c>
      <c r="B56" s="45">
        <v>96</v>
      </c>
      <c r="C56" s="45">
        <v>536</v>
      </c>
      <c r="D56" s="59">
        <f t="shared" si="0"/>
        <v>9.6615764148118136E-5</v>
      </c>
      <c r="E56" s="59">
        <f t="shared" si="1"/>
        <v>8.4109343511584375E-5</v>
      </c>
    </row>
    <row r="57" spans="1:17" x14ac:dyDescent="0.25">
      <c r="A57" s="12" t="s">
        <v>169</v>
      </c>
      <c r="B57" s="45">
        <v>57</v>
      </c>
      <c r="C57" s="45">
        <v>262</v>
      </c>
      <c r="D57" s="59">
        <f t="shared" si="0"/>
        <v>5.7365609962945133E-5</v>
      </c>
      <c r="E57" s="59">
        <f t="shared" si="1"/>
        <v>4.111314925379684E-5</v>
      </c>
    </row>
    <row r="58" spans="1:17" x14ac:dyDescent="0.25">
      <c r="A58" s="12" t="s">
        <v>171</v>
      </c>
      <c r="B58" s="45">
        <v>36</v>
      </c>
      <c r="C58" s="45">
        <v>133</v>
      </c>
      <c r="D58" s="59">
        <f t="shared" si="0"/>
        <v>3.6230911555544294E-5</v>
      </c>
      <c r="E58" s="59">
        <f t="shared" si="1"/>
        <v>2.0870415460896868E-5</v>
      </c>
    </row>
    <row r="59" spans="1:17" x14ac:dyDescent="0.25">
      <c r="A59" s="12" t="s">
        <v>42</v>
      </c>
      <c r="B59" s="45">
        <v>32</v>
      </c>
      <c r="C59" s="45">
        <v>126</v>
      </c>
      <c r="D59" s="59">
        <f t="shared" si="0"/>
        <v>3.2205254716039379E-5</v>
      </c>
      <c r="E59" s="59">
        <f t="shared" si="1"/>
        <v>1.9771972541902298E-5</v>
      </c>
    </row>
    <row r="60" spans="1:17" x14ac:dyDescent="0.25">
      <c r="A60" s="79" t="s">
        <v>273</v>
      </c>
      <c r="B60" s="80">
        <v>116861</v>
      </c>
      <c r="C60" s="80">
        <v>598315.85</v>
      </c>
      <c r="D60" s="81">
        <f t="shared" si="0"/>
        <v>0.11761057098034616</v>
      </c>
      <c r="E60" s="81">
        <f t="shared" si="1"/>
        <v>9.3887972679245493E-2</v>
      </c>
    </row>
    <row r="61" spans="1:17" x14ac:dyDescent="0.25">
      <c r="A61" s="12"/>
      <c r="B61" s="45"/>
      <c r="C61" s="45"/>
      <c r="D61" s="12"/>
      <c r="E61" s="12"/>
    </row>
    <row r="62" spans="1:17" x14ac:dyDescent="0.25">
      <c r="A62" s="79" t="s">
        <v>68</v>
      </c>
      <c r="B62" s="80">
        <f>SUM(B35:B61)+B7</f>
        <v>99362667</v>
      </c>
      <c r="C62" s="80">
        <f>SUM(C35:C61)+C7</f>
        <v>637265703.93000007</v>
      </c>
      <c r="D62" s="12"/>
      <c r="E62" s="12"/>
    </row>
    <row r="64" spans="1:17" x14ac:dyDescent="0.25">
      <c r="A64" s="118"/>
    </row>
  </sheetData>
  <pageMargins left="0.23622047244094491" right="0.23622047244094491" top="0.74803149606299213" bottom="0.74803149606299213" header="0.31496062992125984" footer="0.31496062992125984"/>
  <pageSetup paperSize="9" scale="77" orientation="portrait" r:id="rId1"/>
  <headerFooter>
    <oddFooter>&amp;RPagina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1"/>
  <sheetViews>
    <sheetView workbookViewId="0">
      <selection activeCell="A25" sqref="A25"/>
    </sheetView>
  </sheetViews>
  <sheetFormatPr defaultRowHeight="15" x14ac:dyDescent="0.25"/>
  <cols>
    <col min="1" max="1" width="11.140625" bestFit="1" customWidth="1"/>
    <col min="2" max="2" width="11.5703125" style="44" bestFit="1" customWidth="1"/>
    <col min="3" max="3" width="12.5703125" style="44" bestFit="1" customWidth="1"/>
    <col min="4" max="4" width="10.140625" style="44" customWidth="1"/>
    <col min="5" max="5" width="8.85546875" style="44" bestFit="1" customWidth="1"/>
    <col min="6" max="6" width="9.42578125" customWidth="1"/>
    <col min="7" max="8" width="12.5703125" style="44" bestFit="1" customWidth="1"/>
    <col min="9" max="9" width="11.28515625" style="44" customWidth="1"/>
    <col min="10" max="10" width="8.85546875" style="44" bestFit="1" customWidth="1"/>
    <col min="11" max="11" width="3" style="44" customWidth="1"/>
    <col min="12" max="12" width="12.5703125" bestFit="1" customWidth="1"/>
    <col min="13" max="13" width="12.5703125" style="44" bestFit="1" customWidth="1"/>
    <col min="14" max="14" width="10" style="44" customWidth="1"/>
    <col min="15" max="15" width="8.85546875" style="44" bestFit="1" customWidth="1"/>
    <col min="16" max="16" width="3" style="44" customWidth="1"/>
    <col min="17" max="18" width="12.5703125" style="44" bestFit="1" customWidth="1"/>
    <col min="19" max="19" width="9.42578125" style="44" customWidth="1"/>
    <col min="20" max="20" width="8.85546875" style="44" bestFit="1" customWidth="1"/>
    <col min="21" max="21" width="3" customWidth="1"/>
    <col min="22" max="23" width="12.5703125" style="44" bestFit="1" customWidth="1"/>
  </cols>
  <sheetData>
    <row r="2" spans="1:25" x14ac:dyDescent="0.25">
      <c r="B2" s="2" t="s">
        <v>160</v>
      </c>
      <c r="G2" s="2" t="s">
        <v>21</v>
      </c>
      <c r="L2" s="2" t="s">
        <v>285</v>
      </c>
      <c r="Q2" s="2" t="s">
        <v>286</v>
      </c>
      <c r="V2" s="2" t="s">
        <v>287</v>
      </c>
    </row>
    <row r="3" spans="1:25" x14ac:dyDescent="0.25">
      <c r="D3" s="44" t="s">
        <v>298</v>
      </c>
      <c r="I3" s="44" t="s">
        <v>298</v>
      </c>
      <c r="L3" s="44"/>
      <c r="N3" s="44" t="s">
        <v>298</v>
      </c>
      <c r="S3" s="44" t="s">
        <v>298</v>
      </c>
      <c r="X3" s="44" t="s">
        <v>298</v>
      </c>
      <c r="Y3" s="44"/>
    </row>
    <row r="4" spans="1:25" x14ac:dyDescent="0.25">
      <c r="A4" t="s">
        <v>24</v>
      </c>
      <c r="B4" s="44" t="s">
        <v>2</v>
      </c>
      <c r="C4" s="44" t="s">
        <v>4</v>
      </c>
      <c r="D4" s="44" t="s">
        <v>2</v>
      </c>
      <c r="E4" s="44" t="s">
        <v>4</v>
      </c>
      <c r="G4" s="44" t="s">
        <v>2</v>
      </c>
      <c r="H4" s="44" t="s">
        <v>4</v>
      </c>
      <c r="I4" s="44" t="s">
        <v>2</v>
      </c>
      <c r="J4" s="44" t="s">
        <v>4</v>
      </c>
      <c r="L4" s="44" t="s">
        <v>2</v>
      </c>
      <c r="M4" s="44" t="s">
        <v>4</v>
      </c>
      <c r="N4" s="44" t="s">
        <v>2</v>
      </c>
      <c r="O4" s="44" t="s">
        <v>4</v>
      </c>
      <c r="Q4" s="44" t="s">
        <v>2</v>
      </c>
      <c r="R4" s="44" t="s">
        <v>4</v>
      </c>
      <c r="S4" s="44" t="s">
        <v>2</v>
      </c>
      <c r="T4" s="44" t="s">
        <v>4</v>
      </c>
      <c r="V4" s="44" t="s">
        <v>2</v>
      </c>
      <c r="W4" s="44" t="s">
        <v>4</v>
      </c>
      <c r="X4" s="44" t="s">
        <v>2</v>
      </c>
      <c r="Y4" s="44" t="s">
        <v>4</v>
      </c>
    </row>
    <row r="5" spans="1:25" x14ac:dyDescent="0.25">
      <c r="A5" s="12" t="s">
        <v>25</v>
      </c>
      <c r="B5" s="45">
        <v>59631037</v>
      </c>
      <c r="C5" s="45">
        <v>388515656.60000002</v>
      </c>
      <c r="D5" s="122">
        <f>B5/B$8*100</f>
        <v>60.013522986455271</v>
      </c>
      <c r="E5" s="122">
        <f>C5/C$8*100</f>
        <v>60.966038844399549</v>
      </c>
      <c r="F5" s="12"/>
      <c r="G5" s="45">
        <v>45428611</v>
      </c>
      <c r="H5" s="45">
        <v>288781980.33999997</v>
      </c>
      <c r="I5" s="122">
        <f>G5/G$8*100</f>
        <v>49.634246260276242</v>
      </c>
      <c r="J5" s="122">
        <f>H5/H$8*100</f>
        <v>50.201343384316807</v>
      </c>
      <c r="K5" s="45"/>
      <c r="L5" s="45">
        <v>51995360</v>
      </c>
      <c r="M5" s="45">
        <v>334295326.85000002</v>
      </c>
      <c r="N5" s="122">
        <f>L5/L$8*100</f>
        <v>53.366086612779561</v>
      </c>
      <c r="O5" s="122">
        <f>M5/M$8*100</f>
        <v>54.031901764821185</v>
      </c>
      <c r="P5" s="45"/>
      <c r="Q5" s="45">
        <v>46763487</v>
      </c>
      <c r="R5" s="45">
        <v>324297308.49000001</v>
      </c>
      <c r="S5" s="122">
        <f>Q5/Q$8*100</f>
        <v>51.169802622280912</v>
      </c>
      <c r="T5" s="122">
        <f>R5/R$8*100</f>
        <v>53.20419038075417</v>
      </c>
      <c r="U5" s="12"/>
      <c r="V5" s="45">
        <v>47442523</v>
      </c>
      <c r="W5" s="45">
        <v>321424390.00999999</v>
      </c>
      <c r="X5" s="122">
        <f>V5/V$8*100</f>
        <v>46.813331692322556</v>
      </c>
      <c r="Y5" s="122">
        <f>W5/W$8*100</f>
        <v>48.577014840653206</v>
      </c>
    </row>
    <row r="6" spans="1:25" x14ac:dyDescent="0.25">
      <c r="A6" s="12" t="s">
        <v>297</v>
      </c>
      <c r="B6" s="45">
        <v>21218198</v>
      </c>
      <c r="C6" s="45">
        <v>132155876.09999999</v>
      </c>
      <c r="D6" s="122">
        <f t="shared" ref="D6:D7" si="0">B6/B$8*100</f>
        <v>21.354295975167414</v>
      </c>
      <c r="E6" s="122">
        <f t="shared" ref="E6:E7" si="1">C6/C$8*100</f>
        <v>20.737955186509861</v>
      </c>
      <c r="F6" s="12"/>
      <c r="G6" s="45">
        <v>25552260</v>
      </c>
      <c r="H6" s="45">
        <v>157331175.09</v>
      </c>
      <c r="I6" s="122">
        <f t="shared" ref="I6:I7" si="2">G6/G$8*100</f>
        <v>27.917806365389563</v>
      </c>
      <c r="J6" s="122">
        <f t="shared" ref="J6:J7" si="3">H6/H$8*100</f>
        <v>27.350170313438895</v>
      </c>
      <c r="K6" s="45"/>
      <c r="L6" s="45">
        <v>30356936</v>
      </c>
      <c r="M6" s="45">
        <v>189571153.34</v>
      </c>
      <c r="N6" s="122">
        <f t="shared" ref="N6:N7" si="4">L6/L$8*100</f>
        <v>31.157220103382414</v>
      </c>
      <c r="O6" s="122">
        <f t="shared" ref="O6:O7" si="5">M6/M$8*100</f>
        <v>30.640242659768823</v>
      </c>
      <c r="P6" s="45"/>
      <c r="Q6" s="45">
        <v>24269800</v>
      </c>
      <c r="R6" s="45">
        <v>153702821.85999998</v>
      </c>
      <c r="S6" s="122">
        <f t="shared" ref="S6:S7" si="6">Q6/Q$8*100</f>
        <v>26.556635429736737</v>
      </c>
      <c r="T6" s="122">
        <f t="shared" ref="T6:T7" si="7">R6/R$8*100</f>
        <v>25.216472607729791</v>
      </c>
      <c r="U6" s="12"/>
      <c r="V6" s="45">
        <v>38072135</v>
      </c>
      <c r="W6" s="45">
        <v>235789553.22999999</v>
      </c>
      <c r="X6" s="122">
        <f t="shared" ref="X6:X7" si="8">V6/V$8*100</f>
        <v>37.567215470178155</v>
      </c>
      <c r="Y6" s="122">
        <f t="shared" ref="Y6:Y7" si="9">W6/W$8*100</f>
        <v>35.634982852945129</v>
      </c>
    </row>
    <row r="7" spans="1:25" x14ac:dyDescent="0.25">
      <c r="A7" s="12" t="s">
        <v>116</v>
      </c>
      <c r="B7" s="45">
        <v>18513432</v>
      </c>
      <c r="C7" s="45">
        <v>116594171.2299999</v>
      </c>
      <c r="D7" s="122">
        <f t="shared" si="0"/>
        <v>18.632181038377322</v>
      </c>
      <c r="E7" s="122">
        <f t="shared" si="1"/>
        <v>18.296005969090583</v>
      </c>
      <c r="F7" s="12"/>
      <c r="G7" s="45">
        <v>20545876</v>
      </c>
      <c r="H7" s="45">
        <v>129134359.61999997</v>
      </c>
      <c r="I7" s="122">
        <f t="shared" si="2"/>
        <v>22.447947374334191</v>
      </c>
      <c r="J7" s="122">
        <f t="shared" si="3"/>
        <v>22.448486302244302</v>
      </c>
      <c r="K7" s="45"/>
      <c r="L7" s="45">
        <v>15079169</v>
      </c>
      <c r="M7" s="45">
        <v>94833428.439999908</v>
      </c>
      <c r="N7" s="122">
        <f t="shared" si="4"/>
        <v>15.476693283838028</v>
      </c>
      <c r="O7" s="122">
        <f t="shared" si="5"/>
        <v>15.327855575409979</v>
      </c>
      <c r="P7" s="45"/>
      <c r="Q7" s="45">
        <v>20355549</v>
      </c>
      <c r="R7" s="45">
        <v>131533265.73999998</v>
      </c>
      <c r="S7" s="122">
        <f t="shared" si="6"/>
        <v>22.273561947982358</v>
      </c>
      <c r="T7" s="122">
        <f t="shared" si="7"/>
        <v>21.579337011516031</v>
      </c>
      <c r="U7" s="12"/>
      <c r="V7" s="45">
        <v>15829385</v>
      </c>
      <c r="W7" s="45">
        <v>104466053.08000004</v>
      </c>
      <c r="X7" s="122">
        <f t="shared" si="8"/>
        <v>15.61945283749929</v>
      </c>
      <c r="Y7" s="122">
        <f t="shared" si="9"/>
        <v>15.788002306401664</v>
      </c>
    </row>
    <row r="8" spans="1:25" x14ac:dyDescent="0.25">
      <c r="A8" s="12" t="s">
        <v>68</v>
      </c>
      <c r="B8" s="45">
        <f>SUM(B5:B7)</f>
        <v>99362667</v>
      </c>
      <c r="C8" s="45">
        <f>SUM(C5:C7)</f>
        <v>637265703.92999995</v>
      </c>
      <c r="D8" s="122"/>
      <c r="E8" s="122"/>
      <c r="F8" s="12"/>
      <c r="G8" s="45">
        <f>SUM(G5:G7)</f>
        <v>91526747</v>
      </c>
      <c r="H8" s="45">
        <f>SUM(H5:H7)</f>
        <v>575247515.04999995</v>
      </c>
      <c r="I8" s="45"/>
      <c r="J8" s="45"/>
      <c r="K8" s="45"/>
      <c r="L8" s="45">
        <f>SUM(L5:L7)</f>
        <v>97431465</v>
      </c>
      <c r="M8" s="45">
        <f>SUM(M5:M7)</f>
        <v>618699908.63</v>
      </c>
      <c r="N8" s="45"/>
      <c r="O8" s="45"/>
      <c r="P8" s="45"/>
      <c r="Q8" s="45">
        <f>SUM(Q5:Q7)</f>
        <v>91388836</v>
      </c>
      <c r="R8" s="45">
        <f>SUM(R5:R7)</f>
        <v>609533396.09000003</v>
      </c>
      <c r="S8" s="45"/>
      <c r="T8" s="45"/>
      <c r="U8" s="12"/>
      <c r="V8" s="45">
        <f>SUM(V5:V7)</f>
        <v>101344043</v>
      </c>
      <c r="W8" s="45">
        <f>SUM(W5:W7)</f>
        <v>661679996.32000005</v>
      </c>
      <c r="X8" s="12"/>
      <c r="Y8" s="12"/>
    </row>
    <row r="12" spans="1:25" x14ac:dyDescent="0.25">
      <c r="G12" s="116"/>
      <c r="H12" s="24"/>
      <c r="I12" s="24"/>
      <c r="J12" s="24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23"/>
      <c r="V12" s="116"/>
      <c r="W12" s="116"/>
    </row>
    <row r="13" spans="1:25" x14ac:dyDescent="0.25">
      <c r="A13" t="s">
        <v>311</v>
      </c>
      <c r="L13" s="44"/>
      <c r="U13" s="44"/>
    </row>
    <row r="14" spans="1:25" x14ac:dyDescent="0.25">
      <c r="L14" s="44"/>
      <c r="U14" s="44"/>
    </row>
    <row r="15" spans="1:25" x14ac:dyDescent="0.25">
      <c r="B15" s="153">
        <v>20.14</v>
      </c>
      <c r="C15" s="154">
        <v>20.13</v>
      </c>
      <c r="D15" s="154">
        <v>20.12</v>
      </c>
      <c r="E15" s="153">
        <v>20.11</v>
      </c>
      <c r="F15" s="44"/>
      <c r="K15"/>
      <c r="L15" s="44"/>
      <c r="T15"/>
      <c r="U15" s="44"/>
      <c r="W15"/>
    </row>
    <row r="16" spans="1:25" x14ac:dyDescent="0.25">
      <c r="A16" s="12" t="s">
        <v>25</v>
      </c>
      <c r="B16" s="122">
        <f>(B5-G5)/G5*100</f>
        <v>31.26317465440447</v>
      </c>
      <c r="C16" s="122">
        <f>(B5-L5)/L5*100</f>
        <v>14.685304611796129</v>
      </c>
      <c r="D16" s="122">
        <f>(B5-Q5)/Q5*100</f>
        <v>27.516232910518411</v>
      </c>
      <c r="E16" s="122">
        <f>(B5-V5)/V5*100</f>
        <v>25.691116806751612</v>
      </c>
      <c r="F16" s="44"/>
      <c r="K16"/>
      <c r="L16" s="44"/>
      <c r="T16"/>
      <c r="U16" s="44"/>
      <c r="W16"/>
    </row>
    <row r="17" spans="1:23" x14ac:dyDescent="0.25">
      <c r="A17" s="12" t="s">
        <v>297</v>
      </c>
      <c r="B17" s="122">
        <f>(B6-G6)/G6*100</f>
        <v>-16.961560347303916</v>
      </c>
      <c r="C17" s="122">
        <f>(B6-L6)/L6*100</f>
        <v>-30.104283251774817</v>
      </c>
      <c r="D17" s="122">
        <f t="shared" ref="D17:D19" si="10">(B6-Q6)/Q6*100</f>
        <v>-12.573659445071653</v>
      </c>
      <c r="E17" s="122">
        <f t="shared" ref="E17:E19" si="11">(B6-V6)/V6*100</f>
        <v>-44.268431491955994</v>
      </c>
      <c r="F17" s="44"/>
      <c r="K17"/>
      <c r="L17" s="44"/>
      <c r="T17"/>
      <c r="U17" s="44"/>
      <c r="W17"/>
    </row>
    <row r="18" spans="1:23" x14ac:dyDescent="0.25">
      <c r="A18" s="12" t="s">
        <v>116</v>
      </c>
      <c r="B18" s="122">
        <f>(B7-G7)/G7*100</f>
        <v>-9.8922236267755146</v>
      </c>
      <c r="C18" s="122">
        <f>(B7-L7)/L7*100</f>
        <v>22.774882355917626</v>
      </c>
      <c r="D18" s="122">
        <f t="shared" si="10"/>
        <v>-9.0497043336929899</v>
      </c>
      <c r="E18" s="122">
        <f t="shared" si="11"/>
        <v>16.956104106381897</v>
      </c>
      <c r="F18" s="44"/>
      <c r="K18"/>
      <c r="L18" s="44"/>
      <c r="T18"/>
      <c r="U18" s="44"/>
      <c r="W18"/>
    </row>
    <row r="19" spans="1:23" x14ac:dyDescent="0.25">
      <c r="A19" s="12" t="s">
        <v>68</v>
      </c>
      <c r="B19" s="122">
        <f>(B8-G8)/G8*100</f>
        <v>8.5613443685483546</v>
      </c>
      <c r="C19" s="122">
        <f>(B8-L8)/L8*100</f>
        <v>1.9821132731607805</v>
      </c>
      <c r="D19" s="122">
        <f t="shared" si="10"/>
        <v>8.7251696695206835</v>
      </c>
      <c r="E19" s="122">
        <f t="shared" si="11"/>
        <v>-1.9550986336710485</v>
      </c>
    </row>
    <row r="24" spans="1:23" x14ac:dyDescent="0.25">
      <c r="A24" t="s">
        <v>312</v>
      </c>
    </row>
    <row r="26" spans="1:23" x14ac:dyDescent="0.25">
      <c r="B26" s="153">
        <v>20.14</v>
      </c>
      <c r="C26" s="154">
        <v>20.13</v>
      </c>
      <c r="D26" s="154">
        <v>20.12</v>
      </c>
      <c r="E26" s="153">
        <v>20.11</v>
      </c>
    </row>
    <row r="27" spans="1:23" x14ac:dyDescent="0.25">
      <c r="A27" s="12" t="s">
        <v>25</v>
      </c>
      <c r="B27" s="122">
        <f>(C5-H5)/H5*100</f>
        <v>34.535976289994878</v>
      </c>
      <c r="C27" s="122">
        <f>(C5-M5)/M5*100</f>
        <v>16.219290368461817</v>
      </c>
      <c r="D27" s="122">
        <f>(C5-R5)/R5*100</f>
        <v>19.802306842759457</v>
      </c>
      <c r="E27" s="122">
        <f>(C5-W5)/W5*100</f>
        <v>20.873110029986439</v>
      </c>
    </row>
    <row r="28" spans="1:23" x14ac:dyDescent="0.25">
      <c r="A28" s="12" t="s">
        <v>297</v>
      </c>
      <c r="B28" s="122">
        <f t="shared" ref="B28:B30" si="12">(C6-H6)/H6*100</f>
        <v>-16.001468860573048</v>
      </c>
      <c r="C28" s="122">
        <f t="shared" ref="C28:C30" si="13">(C6-M6)/M6*100</f>
        <v>-30.286927218839281</v>
      </c>
      <c r="D28" s="122">
        <f t="shared" ref="D28:D30" si="14">(C6-R6)/R6*100</f>
        <v>-14.018575260528396</v>
      </c>
      <c r="E28" s="122">
        <f t="shared" ref="E28:E30" si="15">(C6-W6)/W6*100</f>
        <v>-43.951767883842983</v>
      </c>
    </row>
    <row r="29" spans="1:23" x14ac:dyDescent="0.25">
      <c r="A29" s="12" t="s">
        <v>116</v>
      </c>
      <c r="B29" s="122">
        <f t="shared" si="12"/>
        <v>-9.7109618438514218</v>
      </c>
      <c r="C29" s="122">
        <f t="shared" si="13"/>
        <v>22.946278699359457</v>
      </c>
      <c r="D29" s="122">
        <f t="shared" si="14"/>
        <v>-11.357654982527375</v>
      </c>
      <c r="E29" s="122">
        <f t="shared" si="15"/>
        <v>11.609626086583507</v>
      </c>
    </row>
    <row r="30" spans="1:23" x14ac:dyDescent="0.25">
      <c r="A30" s="12" t="s">
        <v>68</v>
      </c>
      <c r="B30" s="122">
        <f t="shared" si="12"/>
        <v>10.781131123114793</v>
      </c>
      <c r="C30" s="122">
        <f t="shared" si="13"/>
        <v>3.0007755037673398</v>
      </c>
      <c r="D30" s="122">
        <f t="shared" si="14"/>
        <v>4.549760196552894</v>
      </c>
      <c r="E30" s="122">
        <f t="shared" si="15"/>
        <v>-3.6897431576868955</v>
      </c>
    </row>
    <row r="41" spans="17:17" x14ac:dyDescent="0.25">
      <c r="Q41" s="24"/>
    </row>
  </sheetData>
  <pageMargins left="0.2" right="0.2" top="0.74803149606299213" bottom="0.74803149606299213" header="0.31496062992125984" footer="0.31496062992125984"/>
  <pageSetup paperSize="9" scale="5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E32" sqref="E32"/>
    </sheetView>
  </sheetViews>
  <sheetFormatPr defaultRowHeight="15" x14ac:dyDescent="0.25"/>
  <cols>
    <col min="1" max="1" width="21" customWidth="1"/>
    <col min="2" max="3" width="12.140625" bestFit="1" customWidth="1"/>
    <col min="5" max="5" width="16.85546875" bestFit="1" customWidth="1"/>
    <col min="6" max="7" width="12.140625" bestFit="1" customWidth="1"/>
  </cols>
  <sheetData>
    <row r="1" spans="1:3" ht="18.75" x14ac:dyDescent="0.3">
      <c r="A1" s="36"/>
      <c r="B1" s="37" t="s">
        <v>71</v>
      </c>
      <c r="C1" s="37"/>
    </row>
    <row r="2" spans="1:3" ht="18.75" x14ac:dyDescent="0.3">
      <c r="A2" s="39" t="s">
        <v>72</v>
      </c>
      <c r="B2" s="39"/>
      <c r="C2" s="40"/>
    </row>
    <row r="3" spans="1:3" ht="18.75" x14ac:dyDescent="0.3">
      <c r="A3" s="39"/>
      <c r="B3" s="39"/>
      <c r="C3" s="40"/>
    </row>
    <row r="4" spans="1:3" ht="18.75" x14ac:dyDescent="0.3">
      <c r="A4" s="39"/>
      <c r="B4" s="39"/>
      <c r="C4" s="40"/>
    </row>
    <row r="5" spans="1:3" ht="15.75" x14ac:dyDescent="0.25">
      <c r="A5" s="60" t="s">
        <v>73</v>
      </c>
      <c r="B5" s="60" t="s">
        <v>172</v>
      </c>
      <c r="C5" s="60" t="s">
        <v>79</v>
      </c>
    </row>
    <row r="6" spans="1:3" x14ac:dyDescent="0.25">
      <c r="A6" s="12" t="s">
        <v>26</v>
      </c>
      <c r="B6" s="12">
        <v>184</v>
      </c>
      <c r="C6" s="12">
        <v>158</v>
      </c>
    </row>
    <row r="7" spans="1:3" x14ac:dyDescent="0.25">
      <c r="A7" s="12" t="s">
        <v>25</v>
      </c>
      <c r="B7" s="12">
        <v>156</v>
      </c>
      <c r="C7" s="12">
        <v>141</v>
      </c>
    </row>
    <row r="8" spans="1:3" x14ac:dyDescent="0.25">
      <c r="A8" s="12" t="s">
        <v>28</v>
      </c>
      <c r="B8" s="12">
        <v>39</v>
      </c>
      <c r="C8" s="12">
        <v>37</v>
      </c>
    </row>
    <row r="9" spans="1:3" x14ac:dyDescent="0.25">
      <c r="A9" s="12" t="s">
        <v>27</v>
      </c>
      <c r="B9" s="12">
        <v>22</v>
      </c>
      <c r="C9" s="12">
        <v>28</v>
      </c>
    </row>
    <row r="10" spans="1:3" x14ac:dyDescent="0.25">
      <c r="A10" s="12" t="s">
        <v>32</v>
      </c>
      <c r="B10" s="12">
        <v>11</v>
      </c>
      <c r="C10" s="12">
        <v>8</v>
      </c>
    </row>
    <row r="11" spans="1:3" x14ac:dyDescent="0.25">
      <c r="A11" s="12" t="s">
        <v>41</v>
      </c>
      <c r="B11" s="12">
        <v>8</v>
      </c>
      <c r="C11" s="12">
        <v>4</v>
      </c>
    </row>
    <row r="12" spans="1:3" x14ac:dyDescent="0.25">
      <c r="A12" s="12" t="s">
        <v>33</v>
      </c>
      <c r="B12" s="12">
        <v>6</v>
      </c>
      <c r="C12" s="12">
        <v>11</v>
      </c>
    </row>
    <row r="13" spans="1:3" x14ac:dyDescent="0.25">
      <c r="A13" s="12" t="s">
        <v>35</v>
      </c>
      <c r="B13" s="12">
        <v>4</v>
      </c>
      <c r="C13" s="12">
        <v>6</v>
      </c>
    </row>
    <row r="14" spans="1:3" x14ac:dyDescent="0.25">
      <c r="A14" s="12" t="s">
        <v>36</v>
      </c>
      <c r="B14" s="12">
        <v>4</v>
      </c>
      <c r="C14" s="12">
        <v>5</v>
      </c>
    </row>
    <row r="15" spans="1:3" x14ac:dyDescent="0.25">
      <c r="A15" s="12" t="s">
        <v>34</v>
      </c>
      <c r="B15" s="12">
        <v>3</v>
      </c>
      <c r="C15" s="12">
        <v>14</v>
      </c>
    </row>
    <row r="16" spans="1:3" x14ac:dyDescent="0.25">
      <c r="A16" s="12" t="s">
        <v>43</v>
      </c>
      <c r="B16" s="12">
        <v>3</v>
      </c>
      <c r="C16" s="12">
        <v>2</v>
      </c>
    </row>
    <row r="17" spans="1:3" x14ac:dyDescent="0.25">
      <c r="A17" s="12" t="s">
        <v>30</v>
      </c>
      <c r="B17" s="12">
        <v>3</v>
      </c>
      <c r="C17" s="12">
        <v>12</v>
      </c>
    </row>
    <row r="18" spans="1:3" x14ac:dyDescent="0.25">
      <c r="A18" s="12" t="s">
        <v>167</v>
      </c>
      <c r="B18" s="12">
        <v>2</v>
      </c>
      <c r="C18" s="12"/>
    </row>
    <row r="19" spans="1:3" x14ac:dyDescent="0.25">
      <c r="A19" s="12" t="s">
        <v>62</v>
      </c>
      <c r="B19" s="12">
        <v>2</v>
      </c>
      <c r="C19" s="12">
        <v>1</v>
      </c>
    </row>
    <row r="20" spans="1:3" x14ac:dyDescent="0.25">
      <c r="A20" s="12" t="s">
        <v>54</v>
      </c>
      <c r="B20" s="12">
        <v>2</v>
      </c>
      <c r="C20" s="12">
        <v>1</v>
      </c>
    </row>
    <row r="21" spans="1:3" x14ac:dyDescent="0.25">
      <c r="A21" s="12" t="s">
        <v>51</v>
      </c>
      <c r="B21" s="12">
        <v>2</v>
      </c>
      <c r="C21" s="12">
        <v>1</v>
      </c>
    </row>
    <row r="22" spans="1:3" x14ac:dyDescent="0.25">
      <c r="A22" s="12" t="s">
        <v>163</v>
      </c>
      <c r="B22" s="12">
        <v>2</v>
      </c>
      <c r="C22" s="12"/>
    </row>
    <row r="23" spans="1:3" x14ac:dyDescent="0.25">
      <c r="A23" s="12" t="s">
        <v>39</v>
      </c>
      <c r="B23" s="12">
        <v>2</v>
      </c>
      <c r="C23" s="12">
        <v>2</v>
      </c>
    </row>
    <row r="24" spans="1:3" x14ac:dyDescent="0.25">
      <c r="A24" s="12" t="s">
        <v>40</v>
      </c>
      <c r="B24" s="12">
        <v>2</v>
      </c>
      <c r="C24" s="12">
        <v>3</v>
      </c>
    </row>
    <row r="25" spans="1:3" x14ac:dyDescent="0.25">
      <c r="A25" s="12" t="s">
        <v>63</v>
      </c>
      <c r="B25" s="12">
        <v>2</v>
      </c>
      <c r="C25" s="12"/>
    </row>
    <row r="26" spans="1:3" x14ac:dyDescent="0.25">
      <c r="A26" s="12" t="s">
        <v>64</v>
      </c>
      <c r="B26" s="12">
        <v>2</v>
      </c>
      <c r="C26" s="12">
        <v>1</v>
      </c>
    </row>
    <row r="27" spans="1:3" x14ac:dyDescent="0.25">
      <c r="A27" s="12" t="s">
        <v>31</v>
      </c>
      <c r="B27" s="12">
        <v>1</v>
      </c>
      <c r="C27" s="12">
        <v>9</v>
      </c>
    </row>
    <row r="28" spans="1:3" x14ac:dyDescent="0.25">
      <c r="A28" s="12" t="s">
        <v>55</v>
      </c>
      <c r="B28" s="12">
        <v>1</v>
      </c>
      <c r="C28" s="12">
        <v>2</v>
      </c>
    </row>
    <row r="29" spans="1:3" x14ac:dyDescent="0.25">
      <c r="A29" s="12" t="s">
        <v>65</v>
      </c>
      <c r="B29" s="12">
        <v>1</v>
      </c>
      <c r="C29" s="12"/>
    </row>
    <row r="30" spans="1:3" x14ac:dyDescent="0.25">
      <c r="A30" s="12" t="s">
        <v>166</v>
      </c>
      <c r="B30" s="12">
        <v>1</v>
      </c>
      <c r="C30" s="12"/>
    </row>
    <row r="31" spans="1:3" x14ac:dyDescent="0.25">
      <c r="A31" s="12" t="s">
        <v>171</v>
      </c>
      <c r="B31" s="12">
        <v>1</v>
      </c>
      <c r="C31" s="12"/>
    </row>
    <row r="32" spans="1:3" x14ac:dyDescent="0.25">
      <c r="A32" s="12" t="s">
        <v>164</v>
      </c>
      <c r="B32" s="12">
        <v>1</v>
      </c>
      <c r="C32" s="12"/>
    </row>
    <row r="33" spans="1:3" x14ac:dyDescent="0.25">
      <c r="A33" s="12" t="s">
        <v>70</v>
      </c>
      <c r="B33" s="12">
        <v>1</v>
      </c>
      <c r="C33" s="12"/>
    </row>
    <row r="34" spans="1:3" x14ac:dyDescent="0.25">
      <c r="A34" s="12" t="s">
        <v>49</v>
      </c>
      <c r="B34" s="12">
        <v>1</v>
      </c>
      <c r="C34" s="12">
        <v>2</v>
      </c>
    </row>
    <row r="35" spans="1:3" x14ac:dyDescent="0.25">
      <c r="A35" s="12" t="s">
        <v>45</v>
      </c>
      <c r="B35" s="12">
        <v>1</v>
      </c>
      <c r="C35" s="12">
        <v>1</v>
      </c>
    </row>
    <row r="36" spans="1:3" x14ac:dyDescent="0.25">
      <c r="A36" s="12" t="s">
        <v>56</v>
      </c>
      <c r="B36" s="12">
        <v>1</v>
      </c>
      <c r="C36" s="12"/>
    </row>
    <row r="37" spans="1:3" x14ac:dyDescent="0.25">
      <c r="A37" s="12" t="s">
        <v>165</v>
      </c>
      <c r="B37" s="12">
        <v>1</v>
      </c>
      <c r="C37" s="12"/>
    </row>
    <row r="38" spans="1:3" x14ac:dyDescent="0.25">
      <c r="A38" s="12" t="s">
        <v>53</v>
      </c>
      <c r="B38" s="12">
        <v>1</v>
      </c>
      <c r="C38" s="12">
        <v>1</v>
      </c>
    </row>
    <row r="39" spans="1:3" x14ac:dyDescent="0.25">
      <c r="A39" s="12" t="s">
        <v>46</v>
      </c>
      <c r="B39" s="12"/>
      <c r="C39" s="12">
        <v>4</v>
      </c>
    </row>
    <row r="40" spans="1:3" x14ac:dyDescent="0.25">
      <c r="A40" s="12" t="s">
        <v>38</v>
      </c>
      <c r="B40" s="12"/>
      <c r="C40" s="12">
        <v>2</v>
      </c>
    </row>
    <row r="41" spans="1:3" x14ac:dyDescent="0.25">
      <c r="A41" s="12" t="s">
        <v>42</v>
      </c>
      <c r="B41" s="12"/>
      <c r="C41" s="12">
        <v>2</v>
      </c>
    </row>
    <row r="42" spans="1:3" x14ac:dyDescent="0.25">
      <c r="A42" s="12" t="s">
        <v>47</v>
      </c>
      <c r="B42" s="12"/>
      <c r="C42" s="12">
        <v>2</v>
      </c>
    </row>
    <row r="43" spans="1:3" x14ac:dyDescent="0.25">
      <c r="A43" s="12" t="s">
        <v>58</v>
      </c>
      <c r="B43" s="12"/>
      <c r="C43" s="12">
        <v>1</v>
      </c>
    </row>
    <row r="44" spans="1:3" x14ac:dyDescent="0.25">
      <c r="A44" s="12" t="s">
        <v>61</v>
      </c>
      <c r="B44" s="12"/>
      <c r="C44" s="12">
        <v>1</v>
      </c>
    </row>
    <row r="45" spans="1:3" x14ac:dyDescent="0.25">
      <c r="A45" s="12" t="s">
        <v>37</v>
      </c>
      <c r="B45" s="12"/>
      <c r="C45" s="12">
        <v>1</v>
      </c>
    </row>
    <row r="46" spans="1:3" x14ac:dyDescent="0.25">
      <c r="A46" s="12" t="s">
        <v>48</v>
      </c>
      <c r="B46" s="12"/>
      <c r="C46" s="12">
        <v>1</v>
      </c>
    </row>
    <row r="47" spans="1:3" x14ac:dyDescent="0.25">
      <c r="A47" s="12" t="s">
        <v>44</v>
      </c>
      <c r="B47" s="12"/>
      <c r="C47" s="12">
        <v>1</v>
      </c>
    </row>
    <row r="48" spans="1:3" x14ac:dyDescent="0.25">
      <c r="A48" s="12" t="s">
        <v>50</v>
      </c>
      <c r="B48" s="12"/>
      <c r="C48" s="12">
        <v>1</v>
      </c>
    </row>
    <row r="49" spans="1:3" x14ac:dyDescent="0.25">
      <c r="A49" s="12" t="s">
        <v>29</v>
      </c>
      <c r="B49" s="12"/>
      <c r="C49" s="12">
        <v>1</v>
      </c>
    </row>
    <row r="50" spans="1:3" x14ac:dyDescent="0.25">
      <c r="A50" s="12" t="s">
        <v>59</v>
      </c>
      <c r="B50" s="12"/>
      <c r="C50" s="12">
        <v>1</v>
      </c>
    </row>
  </sheetData>
  <printOptions horizontalCentered="1"/>
  <pageMargins left="0.70866141732283472" right="0.70866141732283472" top="0.42" bottom="0.44" header="0.21" footer="0.31496062992125984"/>
  <pageSetup paperSize="9" orientation="portrait" r:id="rId1"/>
  <headerFooter>
    <oddFooter>&amp;RPagina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workbookViewId="0">
      <selection activeCell="E13" sqref="E13"/>
    </sheetView>
  </sheetViews>
  <sheetFormatPr defaultRowHeight="15" x14ac:dyDescent="0.25"/>
  <cols>
    <col min="1" max="1" width="4" bestFit="1" customWidth="1"/>
    <col min="2" max="2" width="23.7109375" customWidth="1"/>
    <col min="3" max="3" width="40.42578125" bestFit="1" customWidth="1"/>
    <col min="4" max="4" width="4.85546875" bestFit="1" customWidth="1"/>
    <col min="5" max="5" width="10.7109375" bestFit="1" customWidth="1"/>
    <col min="6" max="7" width="11.5703125" style="44" bestFit="1" customWidth="1"/>
    <col min="8" max="8" width="11" bestFit="1" customWidth="1"/>
  </cols>
  <sheetData>
    <row r="1" spans="1:8" ht="18.75" x14ac:dyDescent="0.3">
      <c r="C1" s="47" t="s">
        <v>80</v>
      </c>
      <c r="D1" s="47"/>
      <c r="E1" s="47"/>
    </row>
    <row r="2" spans="1:8" ht="18.75" x14ac:dyDescent="0.3">
      <c r="A2" s="46"/>
      <c r="B2" s="46"/>
      <c r="C2" s="48" t="s">
        <v>272</v>
      </c>
      <c r="D2" s="49"/>
      <c r="E2" s="49"/>
      <c r="F2" s="117"/>
      <c r="G2" s="117"/>
      <c r="H2" s="46"/>
    </row>
    <row r="4" spans="1:8" x14ac:dyDescent="0.25">
      <c r="B4" s="16"/>
      <c r="C4" s="16"/>
      <c r="D4" s="16"/>
      <c r="E4" s="34" t="s">
        <v>81</v>
      </c>
      <c r="F4" s="2"/>
      <c r="G4" s="2"/>
      <c r="H4" s="74" t="s">
        <v>82</v>
      </c>
    </row>
    <row r="5" spans="1:8" x14ac:dyDescent="0.25">
      <c r="B5" s="16" t="s">
        <v>83</v>
      </c>
      <c r="C5" s="16" t="s">
        <v>84</v>
      </c>
      <c r="D5" s="16" t="s">
        <v>85</v>
      </c>
      <c r="E5" s="34" t="s">
        <v>86</v>
      </c>
      <c r="F5" s="2" t="s">
        <v>266</v>
      </c>
      <c r="G5" s="2" t="s">
        <v>267</v>
      </c>
      <c r="H5" s="74">
        <v>2015</v>
      </c>
    </row>
    <row r="6" spans="1:8" x14ac:dyDescent="0.25">
      <c r="B6" s="16"/>
      <c r="C6" s="16"/>
      <c r="D6" s="16"/>
      <c r="E6" s="34"/>
      <c r="F6" s="2"/>
      <c r="G6" s="2"/>
      <c r="H6" s="74"/>
    </row>
    <row r="7" spans="1:8" x14ac:dyDescent="0.25">
      <c r="A7" s="12">
        <v>1</v>
      </c>
      <c r="B7" s="12" t="s">
        <v>173</v>
      </c>
      <c r="C7" s="12" t="s">
        <v>87</v>
      </c>
      <c r="D7" s="12" t="s">
        <v>75</v>
      </c>
      <c r="E7" s="75">
        <v>42263</v>
      </c>
      <c r="F7" s="45">
        <v>4062523</v>
      </c>
      <c r="G7" s="45">
        <v>25343003.09</v>
      </c>
      <c r="H7" s="122">
        <v>4.088580875149014</v>
      </c>
    </row>
    <row r="8" spans="1:8" x14ac:dyDescent="0.25">
      <c r="A8" s="12">
        <f>A7+1</f>
        <v>2</v>
      </c>
      <c r="B8" s="12" t="s">
        <v>174</v>
      </c>
      <c r="C8" s="12" t="s">
        <v>94</v>
      </c>
      <c r="D8" s="12" t="s">
        <v>75</v>
      </c>
      <c r="E8" s="75">
        <v>42243</v>
      </c>
      <c r="F8" s="45">
        <v>3568348</v>
      </c>
      <c r="G8" s="45">
        <v>23434197.670000002</v>
      </c>
      <c r="H8" s="122">
        <v>7.6798170081324413</v>
      </c>
    </row>
    <row r="9" spans="1:8" x14ac:dyDescent="0.25">
      <c r="A9" s="12">
        <f t="shared" ref="A9:A72" si="0">A8+1</f>
        <v>3</v>
      </c>
      <c r="B9" s="12" t="s">
        <v>175</v>
      </c>
      <c r="C9" s="12" t="s">
        <v>87</v>
      </c>
      <c r="D9" s="12" t="s">
        <v>75</v>
      </c>
      <c r="E9" s="75">
        <v>42354</v>
      </c>
      <c r="F9" s="45">
        <v>2628605</v>
      </c>
      <c r="G9" s="45">
        <v>20195071.960000001</v>
      </c>
      <c r="H9" s="122">
        <v>10.325282432284151</v>
      </c>
    </row>
    <row r="10" spans="1:8" x14ac:dyDescent="0.25">
      <c r="A10" s="12">
        <f t="shared" si="0"/>
        <v>4</v>
      </c>
      <c r="B10" s="12" t="s">
        <v>176</v>
      </c>
      <c r="C10" s="12" t="s">
        <v>94</v>
      </c>
      <c r="D10" s="12" t="s">
        <v>75</v>
      </c>
      <c r="E10" s="75">
        <v>42047</v>
      </c>
      <c r="F10" s="45">
        <v>2832084</v>
      </c>
      <c r="G10" s="45">
        <v>19630610.25</v>
      </c>
      <c r="H10" s="122">
        <v>13.175532013447265</v>
      </c>
    </row>
    <row r="11" spans="1:8" x14ac:dyDescent="0.25">
      <c r="A11" s="12">
        <f t="shared" si="0"/>
        <v>5</v>
      </c>
      <c r="B11" s="12" t="s">
        <v>138</v>
      </c>
      <c r="C11" s="12" t="s">
        <v>88</v>
      </c>
      <c r="D11" s="12" t="s">
        <v>75</v>
      </c>
      <c r="E11" s="75">
        <v>42005</v>
      </c>
      <c r="F11" s="45">
        <v>2814422</v>
      </c>
      <c r="G11" s="45">
        <v>19070905.77</v>
      </c>
      <c r="H11" s="122">
        <v>16.008006306835547</v>
      </c>
    </row>
    <row r="12" spans="1:8" x14ac:dyDescent="0.25">
      <c r="A12" s="12">
        <f t="shared" si="0"/>
        <v>6</v>
      </c>
      <c r="B12" s="12" t="s">
        <v>177</v>
      </c>
      <c r="C12" s="12" t="s">
        <v>94</v>
      </c>
      <c r="D12" s="12" t="s">
        <v>75</v>
      </c>
      <c r="E12" s="75">
        <v>42096</v>
      </c>
      <c r="F12" s="45">
        <v>2695747</v>
      </c>
      <c r="G12" s="45">
        <v>18659278.16</v>
      </c>
      <c r="H12" s="122">
        <v>18.721044393866766</v>
      </c>
    </row>
    <row r="13" spans="1:8" x14ac:dyDescent="0.25">
      <c r="A13" s="12">
        <f t="shared" si="0"/>
        <v>7</v>
      </c>
      <c r="B13" s="12" t="s">
        <v>178</v>
      </c>
      <c r="C13" s="12" t="s">
        <v>87</v>
      </c>
      <c r="D13" s="12" t="s">
        <v>75</v>
      </c>
      <c r="E13" s="75">
        <v>42116</v>
      </c>
      <c r="F13" s="45">
        <v>2310447</v>
      </c>
      <c r="G13" s="45">
        <v>16571203.699999999</v>
      </c>
      <c r="H13" s="122">
        <v>21.046311085832674</v>
      </c>
    </row>
    <row r="14" spans="1:8" x14ac:dyDescent="0.25">
      <c r="A14" s="12">
        <f t="shared" si="0"/>
        <v>8</v>
      </c>
      <c r="B14" s="12" t="s">
        <v>137</v>
      </c>
      <c r="C14" s="12" t="s">
        <v>89</v>
      </c>
      <c r="D14" s="12" t="s">
        <v>74</v>
      </c>
      <c r="E14" s="75">
        <v>42005</v>
      </c>
      <c r="F14" s="45">
        <v>2353242</v>
      </c>
      <c r="G14" s="45">
        <v>15474263</v>
      </c>
      <c r="H14" s="122">
        <v>23.414647273910234</v>
      </c>
    </row>
    <row r="15" spans="1:8" x14ac:dyDescent="0.25">
      <c r="A15" s="12">
        <f t="shared" si="0"/>
        <v>9</v>
      </c>
      <c r="B15" s="12" t="s">
        <v>179</v>
      </c>
      <c r="C15" s="12" t="s">
        <v>87</v>
      </c>
      <c r="D15" s="12" t="s">
        <v>75</v>
      </c>
      <c r="E15" s="75">
        <v>42075</v>
      </c>
      <c r="F15" s="45">
        <v>2416887</v>
      </c>
      <c r="G15" s="45">
        <v>15007552.43</v>
      </c>
      <c r="H15" s="122">
        <v>25.847036694375365</v>
      </c>
    </row>
    <row r="16" spans="1:8" x14ac:dyDescent="0.25">
      <c r="A16" s="12">
        <f t="shared" si="0"/>
        <v>10</v>
      </c>
      <c r="B16" s="12" t="s">
        <v>180</v>
      </c>
      <c r="C16" s="12" t="s">
        <v>94</v>
      </c>
      <c r="D16" s="12" t="s">
        <v>75</v>
      </c>
      <c r="E16" s="75">
        <v>42166</v>
      </c>
      <c r="F16" s="45">
        <v>2104936</v>
      </c>
      <c r="G16" s="45">
        <v>14733261.09</v>
      </c>
      <c r="H16" s="122">
        <v>27.9654741956554</v>
      </c>
    </row>
    <row r="17" spans="1:8" x14ac:dyDescent="0.25">
      <c r="A17" s="12">
        <f t="shared" si="0"/>
        <v>11</v>
      </c>
      <c r="B17" s="12" t="s">
        <v>181</v>
      </c>
      <c r="C17" s="12" t="s">
        <v>88</v>
      </c>
      <c r="D17" s="12" t="s">
        <v>77</v>
      </c>
      <c r="E17" s="75">
        <v>42313</v>
      </c>
      <c r="F17" s="45">
        <v>1804071</v>
      </c>
      <c r="G17" s="45">
        <v>12435953.199999999</v>
      </c>
      <c r="H17" s="122">
        <v>29.781116885681023</v>
      </c>
    </row>
    <row r="18" spans="1:8" x14ac:dyDescent="0.25">
      <c r="A18" s="12">
        <f t="shared" si="0"/>
        <v>12</v>
      </c>
      <c r="B18" s="12" t="s">
        <v>182</v>
      </c>
      <c r="C18" s="12" t="s">
        <v>88</v>
      </c>
      <c r="D18" s="12" t="s">
        <v>75</v>
      </c>
      <c r="E18" s="75">
        <v>42285</v>
      </c>
      <c r="F18" s="45">
        <v>1696825</v>
      </c>
      <c r="G18" s="45">
        <v>9914995.8000000007</v>
      </c>
      <c r="H18" s="122">
        <v>31.488825677354257</v>
      </c>
    </row>
    <row r="19" spans="1:8" x14ac:dyDescent="0.25">
      <c r="A19" s="12">
        <f t="shared" si="0"/>
        <v>13</v>
      </c>
      <c r="B19" s="12" t="s">
        <v>139</v>
      </c>
      <c r="C19" s="12" t="s">
        <v>98</v>
      </c>
      <c r="D19" s="12" t="s">
        <v>77</v>
      </c>
      <c r="E19" s="75">
        <v>42005</v>
      </c>
      <c r="F19" s="45">
        <v>1315919</v>
      </c>
      <c r="G19" s="45">
        <v>8373357.3499999996</v>
      </c>
      <c r="H19" s="122">
        <v>32.813185258000374</v>
      </c>
    </row>
    <row r="20" spans="1:8" x14ac:dyDescent="0.25">
      <c r="A20" s="12">
        <f t="shared" si="0"/>
        <v>14</v>
      </c>
      <c r="B20" s="12" t="s">
        <v>183</v>
      </c>
      <c r="C20" s="12" t="s">
        <v>94</v>
      </c>
      <c r="D20" s="12" t="s">
        <v>75</v>
      </c>
      <c r="E20" s="75">
        <v>42327</v>
      </c>
      <c r="F20" s="45">
        <v>1191186</v>
      </c>
      <c r="G20" s="45">
        <v>8168660.7599999998</v>
      </c>
      <c r="H20" s="122">
        <v>34.012011775006002</v>
      </c>
    </row>
    <row r="21" spans="1:8" x14ac:dyDescent="0.25">
      <c r="A21" s="12">
        <f t="shared" si="0"/>
        <v>15</v>
      </c>
      <c r="B21" s="12" t="s">
        <v>184</v>
      </c>
      <c r="C21" s="12" t="s">
        <v>95</v>
      </c>
      <c r="D21" s="12" t="s">
        <v>75</v>
      </c>
      <c r="E21" s="75">
        <v>42278</v>
      </c>
      <c r="F21" s="45">
        <v>1160088</v>
      </c>
      <c r="G21" s="45">
        <v>7169304.96</v>
      </c>
      <c r="H21" s="122">
        <v>35.179540822912898</v>
      </c>
    </row>
    <row r="22" spans="1:8" x14ac:dyDescent="0.25">
      <c r="A22" s="12">
        <f t="shared" si="0"/>
        <v>16</v>
      </c>
      <c r="B22" s="12" t="s">
        <v>185</v>
      </c>
      <c r="C22" s="12" t="s">
        <v>92</v>
      </c>
      <c r="D22" s="12" t="s">
        <v>74</v>
      </c>
      <c r="E22" s="75">
        <v>42354</v>
      </c>
      <c r="F22" s="45">
        <v>963470</v>
      </c>
      <c r="G22" s="45">
        <v>6569500.0599999996</v>
      </c>
      <c r="H22" s="122">
        <v>36.149190721702347</v>
      </c>
    </row>
    <row r="23" spans="1:8" x14ac:dyDescent="0.25">
      <c r="A23" s="12">
        <f t="shared" si="0"/>
        <v>17</v>
      </c>
      <c r="B23" s="12" t="s">
        <v>186</v>
      </c>
      <c r="C23" s="12" t="s">
        <v>93</v>
      </c>
      <c r="D23" s="12" t="s">
        <v>74</v>
      </c>
      <c r="E23" s="75">
        <v>42354</v>
      </c>
      <c r="F23" s="45">
        <v>960878</v>
      </c>
      <c r="G23" s="45">
        <v>6437005.8300000001</v>
      </c>
      <c r="H23" s="122">
        <v>37.116231994859803</v>
      </c>
    </row>
    <row r="24" spans="1:8" x14ac:dyDescent="0.25">
      <c r="A24" s="12">
        <f t="shared" si="0"/>
        <v>18</v>
      </c>
      <c r="B24" s="12" t="s">
        <v>187</v>
      </c>
      <c r="C24" s="12" t="s">
        <v>95</v>
      </c>
      <c r="D24" s="12" t="s">
        <v>75</v>
      </c>
      <c r="E24" s="75">
        <v>42019</v>
      </c>
      <c r="F24" s="45">
        <v>885450</v>
      </c>
      <c r="G24" s="45">
        <v>6135544.96</v>
      </c>
      <c r="H24" s="122">
        <v>38.007361456994708</v>
      </c>
    </row>
    <row r="25" spans="1:8" x14ac:dyDescent="0.25">
      <c r="A25" s="12">
        <f t="shared" si="0"/>
        <v>19</v>
      </c>
      <c r="B25" s="12" t="s">
        <v>188</v>
      </c>
      <c r="C25" s="12" t="s">
        <v>92</v>
      </c>
      <c r="D25" s="12" t="s">
        <v>74</v>
      </c>
      <c r="E25" s="75">
        <v>42144</v>
      </c>
      <c r="F25" s="45">
        <v>971493</v>
      </c>
      <c r="G25" s="45">
        <v>6065364.2199999997</v>
      </c>
      <c r="H25" s="122">
        <v>38.985085816989994</v>
      </c>
    </row>
    <row r="26" spans="1:8" x14ac:dyDescent="0.25">
      <c r="A26" s="12">
        <f t="shared" si="0"/>
        <v>20</v>
      </c>
      <c r="B26" s="12" t="s">
        <v>189</v>
      </c>
      <c r="C26" s="12" t="s">
        <v>87</v>
      </c>
      <c r="D26" s="12" t="s">
        <v>75</v>
      </c>
      <c r="E26" s="75">
        <v>42333</v>
      </c>
      <c r="F26" s="45">
        <v>926567</v>
      </c>
      <c r="G26" s="45">
        <v>5830046.3200000003</v>
      </c>
      <c r="H26" s="122">
        <v>39.917596012192384</v>
      </c>
    </row>
    <row r="27" spans="1:8" x14ac:dyDescent="0.25">
      <c r="A27" s="12">
        <f t="shared" si="0"/>
        <v>21</v>
      </c>
      <c r="B27" s="12" t="s">
        <v>190</v>
      </c>
      <c r="C27" s="12" t="s">
        <v>95</v>
      </c>
      <c r="D27" s="12" t="s">
        <v>75</v>
      </c>
      <c r="E27" s="75">
        <v>42032</v>
      </c>
      <c r="F27" s="45">
        <v>905557</v>
      </c>
      <c r="G27" s="45">
        <v>5793105.0599999996</v>
      </c>
      <c r="H27" s="122">
        <v>40.828961444845277</v>
      </c>
    </row>
    <row r="28" spans="1:8" x14ac:dyDescent="0.25">
      <c r="A28" s="12">
        <f t="shared" si="0"/>
        <v>22</v>
      </c>
      <c r="B28" s="12" t="s">
        <v>191</v>
      </c>
      <c r="C28" s="12" t="s">
        <v>89</v>
      </c>
      <c r="D28" s="12" t="s">
        <v>74</v>
      </c>
      <c r="E28" s="75">
        <v>42345</v>
      </c>
      <c r="F28" s="45">
        <v>860332</v>
      </c>
      <c r="G28" s="45">
        <v>5753483</v>
      </c>
      <c r="H28" s="122">
        <v>41.694811794856513</v>
      </c>
    </row>
    <row r="29" spans="1:8" x14ac:dyDescent="0.25">
      <c r="A29" s="12">
        <f t="shared" si="0"/>
        <v>23</v>
      </c>
      <c r="B29" s="12" t="s">
        <v>192</v>
      </c>
      <c r="C29" s="12" t="s">
        <v>94</v>
      </c>
      <c r="D29" s="12" t="s">
        <v>77</v>
      </c>
      <c r="E29" s="75">
        <v>42019</v>
      </c>
      <c r="F29" s="45">
        <v>902837</v>
      </c>
      <c r="G29" s="45">
        <v>5553003.4500000002</v>
      </c>
      <c r="H29" s="122">
        <v>42.603439780858537</v>
      </c>
    </row>
    <row r="30" spans="1:8" x14ac:dyDescent="0.25">
      <c r="A30" s="12">
        <f t="shared" si="0"/>
        <v>24</v>
      </c>
      <c r="B30" s="12" t="s">
        <v>193</v>
      </c>
      <c r="C30" s="12" t="s">
        <v>94</v>
      </c>
      <c r="D30" s="12" t="s">
        <v>75</v>
      </c>
      <c r="E30" s="75">
        <v>42235</v>
      </c>
      <c r="F30" s="45">
        <v>839261</v>
      </c>
      <c r="G30" s="45">
        <v>5520651.9500000002</v>
      </c>
      <c r="H30" s="122">
        <v>43.448083977053471</v>
      </c>
    </row>
    <row r="31" spans="1:8" x14ac:dyDescent="0.25">
      <c r="A31" s="12">
        <f t="shared" si="0"/>
        <v>25</v>
      </c>
      <c r="B31" s="12" t="s">
        <v>194</v>
      </c>
      <c r="C31" s="12" t="s">
        <v>95</v>
      </c>
      <c r="D31" s="12" t="s">
        <v>75</v>
      </c>
      <c r="E31" s="75">
        <v>42354</v>
      </c>
      <c r="F31" s="45">
        <v>815717</v>
      </c>
      <c r="G31" s="45">
        <v>5503283.4299999997</v>
      </c>
      <c r="H31" s="122">
        <v>44.26903315709108</v>
      </c>
    </row>
    <row r="32" spans="1:8" x14ac:dyDescent="0.25">
      <c r="A32" s="12">
        <f t="shared" si="0"/>
        <v>26</v>
      </c>
      <c r="B32" s="12" t="s">
        <v>195</v>
      </c>
      <c r="C32" s="12" t="s">
        <v>88</v>
      </c>
      <c r="D32" s="12" t="s">
        <v>75</v>
      </c>
      <c r="E32" s="75">
        <v>42068</v>
      </c>
      <c r="F32" s="45">
        <v>823226</v>
      </c>
      <c r="G32" s="45">
        <v>5334672.5</v>
      </c>
      <c r="H32" s="122">
        <v>45.097539501430653</v>
      </c>
    </row>
    <row r="33" spans="1:8" x14ac:dyDescent="0.25">
      <c r="A33" s="12">
        <f t="shared" si="0"/>
        <v>27</v>
      </c>
      <c r="B33" s="12" t="s">
        <v>196</v>
      </c>
      <c r="C33" s="12" t="s">
        <v>92</v>
      </c>
      <c r="D33" s="12" t="s">
        <v>74</v>
      </c>
      <c r="E33" s="75">
        <v>42074</v>
      </c>
      <c r="F33" s="45">
        <v>839877</v>
      </c>
      <c r="G33" s="45">
        <v>5264349.93</v>
      </c>
      <c r="H33" s="122">
        <v>45.94280364877887</v>
      </c>
    </row>
    <row r="34" spans="1:8" x14ac:dyDescent="0.25">
      <c r="A34" s="12">
        <f t="shared" si="0"/>
        <v>28</v>
      </c>
      <c r="B34" s="12" t="s">
        <v>197</v>
      </c>
      <c r="C34" s="12" t="s">
        <v>94</v>
      </c>
      <c r="D34" s="12" t="s">
        <v>75</v>
      </c>
      <c r="E34" s="75">
        <v>42061</v>
      </c>
      <c r="F34" s="45">
        <v>822548</v>
      </c>
      <c r="G34" s="45">
        <v>5138208.32</v>
      </c>
      <c r="H34" s="122">
        <v>46.770627644284147</v>
      </c>
    </row>
    <row r="35" spans="1:8" x14ac:dyDescent="0.25">
      <c r="A35" s="12">
        <f t="shared" si="0"/>
        <v>29</v>
      </c>
      <c r="B35" s="12" t="s">
        <v>198</v>
      </c>
      <c r="C35" s="12" t="s">
        <v>95</v>
      </c>
      <c r="D35" s="12" t="s">
        <v>75</v>
      </c>
      <c r="E35" s="75">
        <v>42040</v>
      </c>
      <c r="F35" s="45">
        <v>766722</v>
      </c>
      <c r="G35" s="45">
        <v>4756687.17</v>
      </c>
      <c r="H35" s="122">
        <v>47.542267560108868</v>
      </c>
    </row>
    <row r="36" spans="1:8" x14ac:dyDescent="0.25">
      <c r="A36" s="12">
        <f t="shared" si="0"/>
        <v>30</v>
      </c>
      <c r="B36" s="12" t="s">
        <v>199</v>
      </c>
      <c r="C36" s="12" t="s">
        <v>94</v>
      </c>
      <c r="D36" s="12" t="s">
        <v>77</v>
      </c>
      <c r="E36" s="75">
        <v>42271</v>
      </c>
      <c r="F36" s="45">
        <v>724750</v>
      </c>
      <c r="G36" s="45">
        <v>4746849.43</v>
      </c>
      <c r="H36" s="122">
        <v>48.271666258716664</v>
      </c>
    </row>
    <row r="37" spans="1:8" x14ac:dyDescent="0.25">
      <c r="A37" s="12">
        <f t="shared" si="0"/>
        <v>31</v>
      </c>
      <c r="B37" s="12" t="s">
        <v>200</v>
      </c>
      <c r="C37" s="12" t="s">
        <v>87</v>
      </c>
      <c r="D37" s="12" t="s">
        <v>75</v>
      </c>
      <c r="E37" s="75">
        <v>42228</v>
      </c>
      <c r="F37" s="45">
        <v>713543</v>
      </c>
      <c r="G37" s="45">
        <v>4715659.6100000003</v>
      </c>
      <c r="H37" s="122">
        <v>48.989786073274381</v>
      </c>
    </row>
    <row r="38" spans="1:8" x14ac:dyDescent="0.25">
      <c r="A38" s="12">
        <f t="shared" si="0"/>
        <v>32</v>
      </c>
      <c r="B38" s="12" t="s">
        <v>201</v>
      </c>
      <c r="C38" s="12" t="s">
        <v>89</v>
      </c>
      <c r="D38" s="12" t="s">
        <v>74</v>
      </c>
      <c r="E38" s="75">
        <v>42291</v>
      </c>
      <c r="F38" s="45">
        <v>811032</v>
      </c>
      <c r="G38" s="45">
        <v>4680409.92</v>
      </c>
      <c r="H38" s="122">
        <v>49.806020202738722</v>
      </c>
    </row>
    <row r="39" spans="1:8" x14ac:dyDescent="0.25">
      <c r="A39" s="12">
        <f t="shared" si="0"/>
        <v>33</v>
      </c>
      <c r="B39" s="12" t="s">
        <v>202</v>
      </c>
      <c r="C39" s="12" t="s">
        <v>88</v>
      </c>
      <c r="D39" s="12" t="s">
        <v>75</v>
      </c>
      <c r="E39" s="75">
        <v>42341</v>
      </c>
      <c r="F39" s="45">
        <v>636018</v>
      </c>
      <c r="G39" s="45">
        <v>4398567.1100000003</v>
      </c>
      <c r="H39" s="122">
        <v>50.446117755675779</v>
      </c>
    </row>
    <row r="40" spans="1:8" x14ac:dyDescent="0.25">
      <c r="A40" s="12">
        <f t="shared" si="0"/>
        <v>34</v>
      </c>
      <c r="B40" s="12" t="s">
        <v>203</v>
      </c>
      <c r="C40" s="12" t="s">
        <v>99</v>
      </c>
      <c r="D40" s="12" t="s">
        <v>75</v>
      </c>
      <c r="E40" s="75">
        <v>42157</v>
      </c>
      <c r="F40" s="45">
        <v>677864</v>
      </c>
      <c r="G40" s="45">
        <v>4265677.8899999997</v>
      </c>
      <c r="H40" s="122">
        <v>51.128329717639318</v>
      </c>
    </row>
    <row r="41" spans="1:8" x14ac:dyDescent="0.25">
      <c r="A41" s="12">
        <f t="shared" si="0"/>
        <v>35</v>
      </c>
      <c r="B41" s="12" t="s">
        <v>204</v>
      </c>
      <c r="C41" s="12" t="s">
        <v>92</v>
      </c>
      <c r="D41" s="12" t="s">
        <v>74</v>
      </c>
      <c r="E41" s="75">
        <v>42306</v>
      </c>
      <c r="F41" s="45">
        <v>664221</v>
      </c>
      <c r="G41" s="45">
        <v>4220736.32</v>
      </c>
      <c r="H41" s="122">
        <v>51.796811170537516</v>
      </c>
    </row>
    <row r="42" spans="1:8" x14ac:dyDescent="0.25">
      <c r="A42" s="12">
        <f t="shared" si="0"/>
        <v>36</v>
      </c>
      <c r="B42" s="12" t="s">
        <v>205</v>
      </c>
      <c r="C42" s="12" t="s">
        <v>92</v>
      </c>
      <c r="D42" s="12" t="s">
        <v>74</v>
      </c>
      <c r="E42" s="75">
        <v>42033</v>
      </c>
      <c r="F42" s="45">
        <v>625857</v>
      </c>
      <c r="G42" s="45">
        <v>4106904.13</v>
      </c>
      <c r="H42" s="122">
        <v>52.426682548688028</v>
      </c>
    </row>
    <row r="43" spans="1:8" x14ac:dyDescent="0.25">
      <c r="A43" s="12">
        <f t="shared" si="0"/>
        <v>37</v>
      </c>
      <c r="B43" s="12" t="s">
        <v>206</v>
      </c>
      <c r="C43" s="12" t="s">
        <v>94</v>
      </c>
      <c r="D43" s="12" t="s">
        <v>75</v>
      </c>
      <c r="E43" s="75">
        <v>42180</v>
      </c>
      <c r="F43" s="45">
        <v>642771</v>
      </c>
      <c r="G43" s="45">
        <v>4075299.55</v>
      </c>
      <c r="H43" s="122">
        <v>53.073576416784384</v>
      </c>
    </row>
    <row r="44" spans="1:8" x14ac:dyDescent="0.25">
      <c r="A44" s="12">
        <f t="shared" si="0"/>
        <v>38</v>
      </c>
      <c r="B44" s="12" t="s">
        <v>207</v>
      </c>
      <c r="C44" s="12" t="s">
        <v>89</v>
      </c>
      <c r="D44" s="12" t="s">
        <v>74</v>
      </c>
      <c r="E44" s="75">
        <v>42103</v>
      </c>
      <c r="F44" s="45">
        <v>661984</v>
      </c>
      <c r="G44" s="45">
        <v>4051797.64</v>
      </c>
      <c r="H44" s="122">
        <v>53.73980652109509</v>
      </c>
    </row>
    <row r="45" spans="1:8" x14ac:dyDescent="0.25">
      <c r="A45" s="12">
        <f t="shared" si="0"/>
        <v>39</v>
      </c>
      <c r="B45" s="12" t="s">
        <v>208</v>
      </c>
      <c r="C45" s="12" t="s">
        <v>88</v>
      </c>
      <c r="D45" s="12" t="s">
        <v>74</v>
      </c>
      <c r="E45" s="75">
        <v>42054</v>
      </c>
      <c r="F45" s="45">
        <v>661310</v>
      </c>
      <c r="G45" s="45">
        <v>4036793.21</v>
      </c>
      <c r="H45" s="122">
        <v>54.405358302228343</v>
      </c>
    </row>
    <row r="46" spans="1:8" x14ac:dyDescent="0.25">
      <c r="A46" s="12">
        <f t="shared" si="0"/>
        <v>40</v>
      </c>
      <c r="B46" s="12" t="s">
        <v>209</v>
      </c>
      <c r="C46" s="12" t="s">
        <v>89</v>
      </c>
      <c r="D46" s="12" t="s">
        <v>76</v>
      </c>
      <c r="E46" s="75">
        <v>42040</v>
      </c>
      <c r="F46" s="45">
        <v>633451</v>
      </c>
      <c r="G46" s="45">
        <v>3972960.58</v>
      </c>
      <c r="H46" s="122">
        <v>55.04287238988865</v>
      </c>
    </row>
    <row r="47" spans="1:8" x14ac:dyDescent="0.25">
      <c r="A47" s="12">
        <f t="shared" si="0"/>
        <v>41</v>
      </c>
      <c r="B47" s="12" t="s">
        <v>210</v>
      </c>
      <c r="C47" s="12" t="s">
        <v>92</v>
      </c>
      <c r="D47" s="12" t="s">
        <v>74</v>
      </c>
      <c r="E47" s="75">
        <v>42320</v>
      </c>
      <c r="F47" s="45">
        <v>583469</v>
      </c>
      <c r="G47" s="45">
        <v>3703594.95</v>
      </c>
      <c r="H47" s="122">
        <v>55.630083882510924</v>
      </c>
    </row>
    <row r="48" spans="1:8" x14ac:dyDescent="0.25">
      <c r="A48" s="12">
        <f t="shared" si="0"/>
        <v>42</v>
      </c>
      <c r="B48" s="12" t="s">
        <v>211</v>
      </c>
      <c r="C48" s="12" t="s">
        <v>89</v>
      </c>
      <c r="D48" s="12" t="s">
        <v>74</v>
      </c>
      <c r="E48" s="75">
        <v>42110</v>
      </c>
      <c r="F48" s="45">
        <v>591251</v>
      </c>
      <c r="G48" s="45">
        <v>3607062.3</v>
      </c>
      <c r="H48" s="122">
        <v>56.225127290514457</v>
      </c>
    </row>
    <row r="49" spans="1:8" x14ac:dyDescent="0.25">
      <c r="A49" s="12">
        <f t="shared" si="0"/>
        <v>43</v>
      </c>
      <c r="B49" s="12" t="s">
        <v>212</v>
      </c>
      <c r="C49" s="12" t="s">
        <v>92</v>
      </c>
      <c r="D49" s="12" t="s">
        <v>74</v>
      </c>
      <c r="E49" s="75">
        <v>42341</v>
      </c>
      <c r="F49" s="45">
        <v>582689</v>
      </c>
      <c r="G49" s="45">
        <v>3580526.1</v>
      </c>
      <c r="H49" s="122">
        <v>56.811553780053025</v>
      </c>
    </row>
    <row r="50" spans="1:8" x14ac:dyDescent="0.25">
      <c r="A50" s="12">
        <f t="shared" si="0"/>
        <v>44</v>
      </c>
      <c r="B50" s="12" t="s">
        <v>97</v>
      </c>
      <c r="C50" s="12" t="s">
        <v>87</v>
      </c>
      <c r="D50" s="12" t="s">
        <v>75</v>
      </c>
      <c r="E50" s="75">
        <v>41991</v>
      </c>
      <c r="F50" s="45">
        <v>550216</v>
      </c>
      <c r="G50" s="45">
        <v>3572495.82</v>
      </c>
      <c r="H50" s="122">
        <v>57.365298980954286</v>
      </c>
    </row>
    <row r="51" spans="1:8" x14ac:dyDescent="0.25">
      <c r="A51" s="12">
        <f t="shared" si="0"/>
        <v>45</v>
      </c>
      <c r="B51" s="12" t="s">
        <v>213</v>
      </c>
      <c r="C51" s="12" t="s">
        <v>94</v>
      </c>
      <c r="D51" s="12" t="s">
        <v>74</v>
      </c>
      <c r="E51" s="75">
        <v>42068</v>
      </c>
      <c r="F51" s="45">
        <v>555385</v>
      </c>
      <c r="G51" s="45">
        <v>3428220.35</v>
      </c>
      <c r="H51" s="122">
        <v>57.924246336906393</v>
      </c>
    </row>
    <row r="52" spans="1:8" x14ac:dyDescent="0.25">
      <c r="A52" s="12">
        <f t="shared" si="0"/>
        <v>46</v>
      </c>
      <c r="B52" s="12" t="s">
        <v>214</v>
      </c>
      <c r="C52" s="12" t="s">
        <v>89</v>
      </c>
      <c r="D52" s="12" t="s">
        <v>74</v>
      </c>
      <c r="E52" s="75">
        <v>42299</v>
      </c>
      <c r="F52" s="45">
        <v>560652</v>
      </c>
      <c r="G52" s="45">
        <v>3381545.15</v>
      </c>
      <c r="H52" s="122">
        <v>58.48849447650192</v>
      </c>
    </row>
    <row r="53" spans="1:8" x14ac:dyDescent="0.25">
      <c r="A53" s="12">
        <f t="shared" si="0"/>
        <v>47</v>
      </c>
      <c r="B53" s="12" t="s">
        <v>215</v>
      </c>
      <c r="C53" s="12" t="s">
        <v>100</v>
      </c>
      <c r="D53" s="12" t="s">
        <v>75</v>
      </c>
      <c r="E53" s="75">
        <v>42117</v>
      </c>
      <c r="F53" s="45">
        <v>538308</v>
      </c>
      <c r="G53" s="45">
        <v>3347605.41</v>
      </c>
      <c r="H53" s="122">
        <v>59.030255296991974</v>
      </c>
    </row>
    <row r="54" spans="1:8" x14ac:dyDescent="0.25">
      <c r="A54" s="12">
        <f t="shared" si="0"/>
        <v>48</v>
      </c>
      <c r="B54" s="12" t="s">
        <v>216</v>
      </c>
      <c r="C54" s="12" t="s">
        <v>96</v>
      </c>
      <c r="D54" s="12" t="s">
        <v>76</v>
      </c>
      <c r="E54" s="75">
        <v>42089</v>
      </c>
      <c r="F54" s="45">
        <v>516293</v>
      </c>
      <c r="G54" s="45">
        <v>3219067.78</v>
      </c>
      <c r="H54" s="122">
        <v>59.549859908651605</v>
      </c>
    </row>
    <row r="55" spans="1:8" x14ac:dyDescent="0.25">
      <c r="A55" s="12">
        <f t="shared" si="0"/>
        <v>49</v>
      </c>
      <c r="B55" s="12" t="s">
        <v>217</v>
      </c>
      <c r="C55" s="12" t="s">
        <v>87</v>
      </c>
      <c r="D55" s="12" t="s">
        <v>75</v>
      </c>
      <c r="E55" s="75">
        <v>42145</v>
      </c>
      <c r="F55" s="45">
        <v>515812</v>
      </c>
      <c r="G55" s="45">
        <v>3216865.19</v>
      </c>
      <c r="H55" s="122">
        <v>60.068980435076284</v>
      </c>
    </row>
    <row r="56" spans="1:8" x14ac:dyDescent="0.25">
      <c r="A56" s="12">
        <f t="shared" si="0"/>
        <v>50</v>
      </c>
      <c r="B56" s="12" t="s">
        <v>218</v>
      </c>
      <c r="C56" s="12" t="s">
        <v>88</v>
      </c>
      <c r="D56" s="12" t="s">
        <v>75</v>
      </c>
      <c r="E56" s="75">
        <v>42214</v>
      </c>
      <c r="F56" s="45">
        <v>484861</v>
      </c>
      <c r="G56" s="45">
        <v>3206308.98</v>
      </c>
      <c r="H56" s="122">
        <v>60.556951435291083</v>
      </c>
    </row>
    <row r="57" spans="1:8" x14ac:dyDescent="0.25">
      <c r="A57" s="12">
        <f t="shared" si="0"/>
        <v>51</v>
      </c>
      <c r="B57" s="12" t="s">
        <v>219</v>
      </c>
      <c r="C57" s="12" t="s">
        <v>89</v>
      </c>
      <c r="D57" s="12" t="s">
        <v>75</v>
      </c>
      <c r="E57" s="75">
        <v>42278</v>
      </c>
      <c r="F57" s="45">
        <v>570076</v>
      </c>
      <c r="G57" s="45">
        <v>3193011.22</v>
      </c>
      <c r="H57" s="122">
        <v>61.130684022400487</v>
      </c>
    </row>
    <row r="58" spans="1:8" x14ac:dyDescent="0.25">
      <c r="A58" s="12">
        <f t="shared" si="0"/>
        <v>52</v>
      </c>
      <c r="B58" s="12" t="s">
        <v>220</v>
      </c>
      <c r="C58" s="12" t="s">
        <v>95</v>
      </c>
      <c r="D58" s="12" t="s">
        <v>75</v>
      </c>
      <c r="E58" s="75">
        <v>42089</v>
      </c>
      <c r="F58" s="45">
        <v>506371</v>
      </c>
      <c r="G58" s="45">
        <v>3154647.31</v>
      </c>
      <c r="H58" s="122">
        <v>61.640302992269724</v>
      </c>
    </row>
    <row r="59" spans="1:8" x14ac:dyDescent="0.25">
      <c r="A59" s="12">
        <f t="shared" si="0"/>
        <v>53</v>
      </c>
      <c r="B59" s="12" t="s">
        <v>102</v>
      </c>
      <c r="C59" s="12" t="s">
        <v>95</v>
      </c>
      <c r="D59" s="12" t="s">
        <v>75</v>
      </c>
      <c r="E59" s="75">
        <v>41991</v>
      </c>
      <c r="F59" s="45">
        <v>466691</v>
      </c>
      <c r="G59" s="45">
        <v>3086548.81</v>
      </c>
      <c r="H59" s="122">
        <v>62.109987446291072</v>
      </c>
    </row>
    <row r="60" spans="1:8" x14ac:dyDescent="0.25">
      <c r="A60" s="12">
        <f t="shared" si="0"/>
        <v>54</v>
      </c>
      <c r="B60" s="12" t="s">
        <v>221</v>
      </c>
      <c r="C60" s="12" t="s">
        <v>100</v>
      </c>
      <c r="D60" s="12" t="s">
        <v>75</v>
      </c>
      <c r="E60" s="75">
        <v>42082</v>
      </c>
      <c r="F60" s="45">
        <v>463558</v>
      </c>
      <c r="G60" s="45">
        <v>3063641.38</v>
      </c>
      <c r="H60" s="122">
        <v>62.57651880459288</v>
      </c>
    </row>
    <row r="61" spans="1:8" x14ac:dyDescent="0.25">
      <c r="A61" s="12">
        <f t="shared" si="0"/>
        <v>55</v>
      </c>
      <c r="B61" s="12" t="s">
        <v>222</v>
      </c>
      <c r="C61" s="12" t="s">
        <v>89</v>
      </c>
      <c r="D61" s="12" t="s">
        <v>74</v>
      </c>
      <c r="E61" s="75">
        <v>42138</v>
      </c>
      <c r="F61" s="45">
        <v>491902</v>
      </c>
      <c r="G61" s="45">
        <v>3001221.72</v>
      </c>
      <c r="H61" s="122">
        <v>63.07157596725942</v>
      </c>
    </row>
    <row r="62" spans="1:8" x14ac:dyDescent="0.25">
      <c r="A62" s="12">
        <f t="shared" si="0"/>
        <v>56</v>
      </c>
      <c r="B62" s="12" t="s">
        <v>223</v>
      </c>
      <c r="C62" s="12" t="s">
        <v>88</v>
      </c>
      <c r="D62" s="12" t="s">
        <v>224</v>
      </c>
      <c r="E62" s="75">
        <v>42138</v>
      </c>
      <c r="F62" s="45">
        <v>444161</v>
      </c>
      <c r="G62" s="45">
        <v>2986528.7</v>
      </c>
      <c r="H62" s="122">
        <v>63.518585909132256</v>
      </c>
    </row>
    <row r="63" spans="1:8" x14ac:dyDescent="0.25">
      <c r="A63" s="12">
        <f t="shared" si="0"/>
        <v>57</v>
      </c>
      <c r="B63" s="12" t="s">
        <v>225</v>
      </c>
      <c r="C63" s="12" t="s">
        <v>99</v>
      </c>
      <c r="D63" s="12" t="s">
        <v>74</v>
      </c>
      <c r="E63" s="75">
        <v>42026</v>
      </c>
      <c r="F63" s="45">
        <v>485164</v>
      </c>
      <c r="G63" s="45">
        <v>2983385.46</v>
      </c>
      <c r="H63" s="122">
        <v>64.006861852852651</v>
      </c>
    </row>
    <row r="64" spans="1:8" x14ac:dyDescent="0.25">
      <c r="A64" s="12">
        <f t="shared" si="0"/>
        <v>58</v>
      </c>
      <c r="B64" s="12" t="s">
        <v>226</v>
      </c>
      <c r="C64" s="12" t="s">
        <v>101</v>
      </c>
      <c r="D64" s="12" t="s">
        <v>76</v>
      </c>
      <c r="E64" s="75">
        <v>42089</v>
      </c>
      <c r="F64" s="45">
        <v>496252</v>
      </c>
      <c r="G64" s="45">
        <v>2963761.09</v>
      </c>
      <c r="H64" s="122">
        <v>64.506296917332151</v>
      </c>
    </row>
    <row r="65" spans="1:8" x14ac:dyDescent="0.25">
      <c r="A65" s="12">
        <f t="shared" si="0"/>
        <v>59</v>
      </c>
      <c r="B65" s="12" t="s">
        <v>227</v>
      </c>
      <c r="C65" s="12" t="s">
        <v>99</v>
      </c>
      <c r="D65" s="12" t="s">
        <v>75</v>
      </c>
      <c r="E65" s="75">
        <v>42306</v>
      </c>
      <c r="F65" s="45">
        <v>437797</v>
      </c>
      <c r="G65" s="45">
        <v>2910369.67</v>
      </c>
      <c r="H65" s="122">
        <v>64.946902039173338</v>
      </c>
    </row>
    <row r="66" spans="1:8" x14ac:dyDescent="0.25">
      <c r="A66" s="12">
        <f t="shared" si="0"/>
        <v>60</v>
      </c>
      <c r="B66" s="12" t="s">
        <v>228</v>
      </c>
      <c r="C66" s="12" t="s">
        <v>88</v>
      </c>
      <c r="D66" s="12" t="s">
        <v>77</v>
      </c>
      <c r="E66" s="75">
        <v>42320</v>
      </c>
      <c r="F66" s="45">
        <v>448916</v>
      </c>
      <c r="G66" s="45">
        <v>2872248.94</v>
      </c>
      <c r="H66" s="122">
        <v>65.398697480614132</v>
      </c>
    </row>
    <row r="67" spans="1:8" x14ac:dyDescent="0.25">
      <c r="A67" s="12">
        <f t="shared" si="0"/>
        <v>61</v>
      </c>
      <c r="B67" s="12" t="s">
        <v>140</v>
      </c>
      <c r="C67" s="12" t="s">
        <v>99</v>
      </c>
      <c r="D67" s="12" t="s">
        <v>75</v>
      </c>
      <c r="E67" s="75">
        <v>42005</v>
      </c>
      <c r="F67" s="45">
        <v>442811</v>
      </c>
      <c r="G67" s="45">
        <v>2845687.37</v>
      </c>
      <c r="H67" s="122">
        <v>65.844348763303628</v>
      </c>
    </row>
    <row r="68" spans="1:8" x14ac:dyDescent="0.25">
      <c r="A68" s="12">
        <f t="shared" si="0"/>
        <v>62</v>
      </c>
      <c r="B68" s="12" t="s">
        <v>229</v>
      </c>
      <c r="C68" s="12" t="s">
        <v>95</v>
      </c>
      <c r="D68" s="12" t="s">
        <v>75</v>
      </c>
      <c r="E68" s="75">
        <v>42250</v>
      </c>
      <c r="F68" s="45">
        <v>444390</v>
      </c>
      <c r="G68" s="45">
        <v>2839760.67</v>
      </c>
      <c r="H68" s="122">
        <v>66.29158917403052</v>
      </c>
    </row>
    <row r="69" spans="1:8" x14ac:dyDescent="0.25">
      <c r="A69" s="12">
        <f t="shared" si="0"/>
        <v>63</v>
      </c>
      <c r="B69" s="12" t="s">
        <v>230</v>
      </c>
      <c r="C69" s="12" t="s">
        <v>95</v>
      </c>
      <c r="D69" s="12" t="s">
        <v>75</v>
      </c>
      <c r="E69" s="75">
        <v>42361</v>
      </c>
      <c r="F69" s="45">
        <v>437180</v>
      </c>
      <c r="G69" s="45">
        <v>2838507</v>
      </c>
      <c r="H69" s="122">
        <v>66.731573338304216</v>
      </c>
    </row>
    <row r="70" spans="1:8" x14ac:dyDescent="0.25">
      <c r="A70" s="12">
        <f t="shared" si="0"/>
        <v>64</v>
      </c>
      <c r="B70" s="12" t="s">
        <v>231</v>
      </c>
      <c r="C70" s="12" t="s">
        <v>94</v>
      </c>
      <c r="D70" s="12" t="s">
        <v>75</v>
      </c>
      <c r="E70" s="75">
        <v>42194</v>
      </c>
      <c r="F70" s="45">
        <v>418117</v>
      </c>
      <c r="G70" s="45">
        <v>2830594.88</v>
      </c>
      <c r="H70" s="122">
        <v>67.15237222849504</v>
      </c>
    </row>
    <row r="71" spans="1:8" x14ac:dyDescent="0.25">
      <c r="A71" s="12">
        <f t="shared" si="0"/>
        <v>65</v>
      </c>
      <c r="B71" s="12" t="s">
        <v>232</v>
      </c>
      <c r="C71" s="12" t="s">
        <v>95</v>
      </c>
      <c r="D71" s="12" t="s">
        <v>75</v>
      </c>
      <c r="E71" s="75">
        <v>42313</v>
      </c>
      <c r="F71" s="45">
        <v>452471</v>
      </c>
      <c r="G71" s="45">
        <v>2822648.48</v>
      </c>
      <c r="H71" s="122">
        <v>67.607745472451953</v>
      </c>
    </row>
    <row r="72" spans="1:8" x14ac:dyDescent="0.25">
      <c r="A72" s="12">
        <f t="shared" si="0"/>
        <v>66</v>
      </c>
      <c r="B72" s="12" t="s">
        <v>233</v>
      </c>
      <c r="C72" s="12" t="s">
        <v>89</v>
      </c>
      <c r="D72" s="12" t="s">
        <v>74</v>
      </c>
      <c r="E72" s="75">
        <v>42026</v>
      </c>
      <c r="F72" s="45">
        <v>453853</v>
      </c>
      <c r="G72" s="45">
        <v>2805508.42</v>
      </c>
      <c r="H72" s="122">
        <v>68.064509580846916</v>
      </c>
    </row>
    <row r="73" spans="1:8" x14ac:dyDescent="0.25">
      <c r="A73" s="12">
        <f t="shared" ref="A73:A106" si="1">A72+1</f>
        <v>67</v>
      </c>
      <c r="B73" s="12" t="s">
        <v>234</v>
      </c>
      <c r="C73" s="12" t="s">
        <v>88</v>
      </c>
      <c r="D73" s="12" t="s">
        <v>75</v>
      </c>
      <c r="E73" s="75">
        <v>42228</v>
      </c>
      <c r="F73" s="45">
        <v>431405</v>
      </c>
      <c r="G73" s="45">
        <v>2790897.56</v>
      </c>
      <c r="H73" s="122">
        <v>68.498681703058566</v>
      </c>
    </row>
    <row r="74" spans="1:8" x14ac:dyDescent="0.25">
      <c r="A74" s="12">
        <f t="shared" si="1"/>
        <v>68</v>
      </c>
      <c r="B74" s="12" t="s">
        <v>235</v>
      </c>
      <c r="C74" s="12" t="s">
        <v>95</v>
      </c>
      <c r="D74" s="12" t="s">
        <v>75</v>
      </c>
      <c r="E74" s="75">
        <v>42292</v>
      </c>
      <c r="F74" s="45">
        <v>436555</v>
      </c>
      <c r="G74" s="45">
        <v>2707072.08</v>
      </c>
      <c r="H74" s="122">
        <v>68.938036858451085</v>
      </c>
    </row>
    <row r="75" spans="1:8" x14ac:dyDescent="0.25">
      <c r="A75" s="12">
        <f t="shared" si="1"/>
        <v>69</v>
      </c>
      <c r="B75" s="12" t="s">
        <v>236</v>
      </c>
      <c r="C75" s="12" t="s">
        <v>88</v>
      </c>
      <c r="D75" s="12" t="s">
        <v>75</v>
      </c>
      <c r="E75" s="75">
        <v>42152</v>
      </c>
      <c r="F75" s="45">
        <v>384164</v>
      </c>
      <c r="G75" s="45">
        <v>2569664.25</v>
      </c>
      <c r="H75" s="122">
        <v>69.324664966973984</v>
      </c>
    </row>
    <row r="76" spans="1:8" x14ac:dyDescent="0.25">
      <c r="A76" s="12">
        <f t="shared" si="1"/>
        <v>70</v>
      </c>
      <c r="B76" s="12" t="s">
        <v>237</v>
      </c>
      <c r="C76" s="12" t="s">
        <v>88</v>
      </c>
      <c r="D76" s="12" t="s">
        <v>75</v>
      </c>
      <c r="E76" s="75">
        <v>42354</v>
      </c>
      <c r="F76" s="45">
        <v>388064</v>
      </c>
      <c r="G76" s="45">
        <v>2569256.6800000002</v>
      </c>
      <c r="H76" s="122">
        <v>69.7152180909154</v>
      </c>
    </row>
    <row r="77" spans="1:8" x14ac:dyDescent="0.25">
      <c r="A77" s="12">
        <f t="shared" si="1"/>
        <v>71</v>
      </c>
      <c r="B77" s="12" t="s">
        <v>104</v>
      </c>
      <c r="C77" s="12" t="s">
        <v>100</v>
      </c>
      <c r="D77" s="12" t="s">
        <v>77</v>
      </c>
      <c r="E77" s="75">
        <v>41998</v>
      </c>
      <c r="F77" s="45">
        <v>397944</v>
      </c>
      <c r="G77" s="45">
        <v>2533100.16</v>
      </c>
      <c r="H77" s="122">
        <v>70.11571458725038</v>
      </c>
    </row>
    <row r="78" spans="1:8" x14ac:dyDescent="0.25">
      <c r="A78" s="12">
        <f t="shared" si="1"/>
        <v>72</v>
      </c>
      <c r="B78" s="12" t="s">
        <v>238</v>
      </c>
      <c r="C78" s="12" t="s">
        <v>89</v>
      </c>
      <c r="D78" s="12" t="s">
        <v>74</v>
      </c>
      <c r="E78" s="75">
        <v>42320</v>
      </c>
      <c r="F78" s="45">
        <v>409709</v>
      </c>
      <c r="G78" s="45">
        <v>2514749.9900000002</v>
      </c>
      <c r="H78" s="122">
        <v>70.528051546764559</v>
      </c>
    </row>
    <row r="79" spans="1:8" x14ac:dyDescent="0.25">
      <c r="A79" s="12">
        <f t="shared" si="1"/>
        <v>73</v>
      </c>
      <c r="B79" s="12" t="s">
        <v>239</v>
      </c>
      <c r="C79" s="12" t="s">
        <v>108</v>
      </c>
      <c r="D79" s="12" t="s">
        <v>77</v>
      </c>
      <c r="E79" s="75">
        <v>42047</v>
      </c>
      <c r="F79" s="45">
        <v>411330</v>
      </c>
      <c r="G79" s="45">
        <v>2433761.75</v>
      </c>
      <c r="H79" s="122">
        <v>70.942019903712946</v>
      </c>
    </row>
    <row r="80" spans="1:8" x14ac:dyDescent="0.25">
      <c r="A80" s="12">
        <f t="shared" si="1"/>
        <v>74</v>
      </c>
      <c r="B80" s="12" t="s">
        <v>240</v>
      </c>
      <c r="C80" s="12" t="s">
        <v>95</v>
      </c>
      <c r="D80" s="12" t="s">
        <v>75</v>
      </c>
      <c r="E80" s="75">
        <v>42200</v>
      </c>
      <c r="F80" s="45">
        <v>374875</v>
      </c>
      <c r="G80" s="45">
        <v>2335734.62</v>
      </c>
      <c r="H80" s="122">
        <v>71.319299430640299</v>
      </c>
    </row>
    <row r="81" spans="1:8" x14ac:dyDescent="0.25">
      <c r="A81" s="12">
        <f t="shared" si="1"/>
        <v>75</v>
      </c>
      <c r="B81" s="12" t="s">
        <v>241</v>
      </c>
      <c r="C81" s="12" t="s">
        <v>94</v>
      </c>
      <c r="D81" s="12" t="s">
        <v>75</v>
      </c>
      <c r="E81" s="75">
        <v>42033</v>
      </c>
      <c r="F81" s="45">
        <v>366410</v>
      </c>
      <c r="G81" s="45">
        <v>2332391.4500000002</v>
      </c>
      <c r="H81" s="122">
        <v>71.688059661281045</v>
      </c>
    </row>
    <row r="82" spans="1:8" x14ac:dyDescent="0.25">
      <c r="A82" s="12">
        <f t="shared" si="1"/>
        <v>76</v>
      </c>
      <c r="B82" s="12" t="s">
        <v>242</v>
      </c>
      <c r="C82" s="12" t="s">
        <v>88</v>
      </c>
      <c r="D82" s="12" t="s">
        <v>75</v>
      </c>
      <c r="E82" s="75">
        <v>42292</v>
      </c>
      <c r="F82" s="45">
        <v>386436</v>
      </c>
      <c r="G82" s="45">
        <v>2303430.58</v>
      </c>
      <c r="H82" s="122">
        <v>72.076974342888775</v>
      </c>
    </row>
    <row r="83" spans="1:8" x14ac:dyDescent="0.25">
      <c r="A83" s="12">
        <f t="shared" si="1"/>
        <v>77</v>
      </c>
      <c r="B83" s="12" t="s">
        <v>90</v>
      </c>
      <c r="C83" s="12" t="s">
        <v>88</v>
      </c>
      <c r="D83" s="12" t="s">
        <v>78</v>
      </c>
      <c r="E83" s="75">
        <v>41990</v>
      </c>
      <c r="F83" s="45">
        <v>312396</v>
      </c>
      <c r="G83" s="45">
        <v>2258622.48</v>
      </c>
      <c r="H83" s="122">
        <v>72.391374116397273</v>
      </c>
    </row>
    <row r="84" spans="1:8" x14ac:dyDescent="0.25">
      <c r="A84" s="12">
        <f t="shared" si="1"/>
        <v>78</v>
      </c>
      <c r="B84" s="12" t="s">
        <v>91</v>
      </c>
      <c r="C84" s="12" t="s">
        <v>92</v>
      </c>
      <c r="D84" s="12" t="s">
        <v>74</v>
      </c>
      <c r="E84" s="75">
        <v>41984</v>
      </c>
      <c r="F84" s="45">
        <v>326370</v>
      </c>
      <c r="G84" s="45">
        <v>2255802.7000000002</v>
      </c>
      <c r="H84" s="122">
        <v>72.719837522074585</v>
      </c>
    </row>
    <row r="85" spans="1:8" x14ac:dyDescent="0.25">
      <c r="A85" s="12">
        <f t="shared" si="1"/>
        <v>79</v>
      </c>
      <c r="B85" s="12" t="s">
        <v>243</v>
      </c>
      <c r="C85" s="12" t="s">
        <v>88</v>
      </c>
      <c r="D85" s="12" t="s">
        <v>75</v>
      </c>
      <c r="E85" s="75">
        <v>42285</v>
      </c>
      <c r="F85" s="45">
        <v>431418</v>
      </c>
      <c r="G85" s="45">
        <v>2254574.7000000002</v>
      </c>
      <c r="H85" s="122">
        <v>73.154022727670963</v>
      </c>
    </row>
    <row r="86" spans="1:8" x14ac:dyDescent="0.25">
      <c r="A86" s="12">
        <f t="shared" si="1"/>
        <v>80</v>
      </c>
      <c r="B86" s="12" t="s">
        <v>244</v>
      </c>
      <c r="C86" s="12" t="s">
        <v>95</v>
      </c>
      <c r="D86" s="12" t="s">
        <v>75</v>
      </c>
      <c r="E86" s="75">
        <v>42060</v>
      </c>
      <c r="F86" s="45">
        <v>349487</v>
      </c>
      <c r="G86" s="45">
        <v>2237819.65</v>
      </c>
      <c r="H86" s="122">
        <v>73.505751410637984</v>
      </c>
    </row>
    <row r="87" spans="1:8" x14ac:dyDescent="0.25">
      <c r="A87" s="12">
        <f t="shared" si="1"/>
        <v>81</v>
      </c>
      <c r="B87" s="12" t="s">
        <v>245</v>
      </c>
      <c r="C87" s="12" t="s">
        <v>88</v>
      </c>
      <c r="D87" s="12" t="s">
        <v>246</v>
      </c>
      <c r="E87" s="75">
        <v>42361</v>
      </c>
      <c r="F87" s="45">
        <v>351816</v>
      </c>
      <c r="G87" s="45">
        <v>2236183.2000000002</v>
      </c>
      <c r="H87" s="122">
        <v>73.859824032299798</v>
      </c>
    </row>
    <row r="88" spans="1:8" x14ac:dyDescent="0.25">
      <c r="A88" s="12">
        <f t="shared" si="1"/>
        <v>82</v>
      </c>
      <c r="B88" s="12" t="s">
        <v>247</v>
      </c>
      <c r="C88" s="12" t="s">
        <v>96</v>
      </c>
      <c r="D88" s="12" t="s">
        <v>76</v>
      </c>
      <c r="E88" s="75">
        <v>42346</v>
      </c>
      <c r="F88" s="45">
        <v>347873</v>
      </c>
      <c r="G88" s="45">
        <v>2184818.73</v>
      </c>
      <c r="H88" s="122">
        <v>74.209928362732072</v>
      </c>
    </row>
    <row r="89" spans="1:8" x14ac:dyDescent="0.25">
      <c r="A89" s="12">
        <f t="shared" si="1"/>
        <v>83</v>
      </c>
      <c r="B89" s="12" t="s">
        <v>248</v>
      </c>
      <c r="C89" s="12" t="s">
        <v>89</v>
      </c>
      <c r="D89" s="12" t="s">
        <v>74</v>
      </c>
      <c r="E89" s="75">
        <v>42082</v>
      </c>
      <c r="F89" s="45">
        <v>364514</v>
      </c>
      <c r="G89" s="45">
        <v>2164863.0499999998</v>
      </c>
      <c r="H89" s="122">
        <v>74.576780432030901</v>
      </c>
    </row>
    <row r="90" spans="1:8" x14ac:dyDescent="0.25">
      <c r="A90" s="12">
        <f t="shared" si="1"/>
        <v>84</v>
      </c>
      <c r="B90" s="12" t="s">
        <v>249</v>
      </c>
      <c r="C90" s="12" t="s">
        <v>89</v>
      </c>
      <c r="D90" s="12" t="s">
        <v>75</v>
      </c>
      <c r="E90" s="75">
        <v>42334</v>
      </c>
      <c r="F90" s="45">
        <v>330709</v>
      </c>
      <c r="G90" s="45">
        <v>2148503.7400000002</v>
      </c>
      <c r="H90" s="122">
        <v>74.909610668964859</v>
      </c>
    </row>
    <row r="91" spans="1:8" x14ac:dyDescent="0.25">
      <c r="A91" s="12">
        <f t="shared" si="1"/>
        <v>85</v>
      </c>
      <c r="B91" s="12" t="s">
        <v>250</v>
      </c>
      <c r="C91" s="12" t="s">
        <v>87</v>
      </c>
      <c r="D91" s="12" t="s">
        <v>77</v>
      </c>
      <c r="E91" s="75">
        <v>42096</v>
      </c>
      <c r="F91" s="45">
        <v>328231</v>
      </c>
      <c r="G91" s="45">
        <v>2112387.65</v>
      </c>
      <c r="H91" s="122">
        <v>75.239947011486748</v>
      </c>
    </row>
    <row r="92" spans="1:8" x14ac:dyDescent="0.25">
      <c r="A92" s="12">
        <f t="shared" si="1"/>
        <v>86</v>
      </c>
      <c r="B92" s="12" t="s">
        <v>251</v>
      </c>
      <c r="C92" s="12" t="s">
        <v>94</v>
      </c>
      <c r="D92" s="12" t="s">
        <v>75</v>
      </c>
      <c r="E92" s="75">
        <v>42012</v>
      </c>
      <c r="F92" s="45">
        <v>294385</v>
      </c>
      <c r="G92" s="45">
        <v>2020422.35</v>
      </c>
      <c r="H92" s="122">
        <v>75.53622025866116</v>
      </c>
    </row>
    <row r="93" spans="1:8" x14ac:dyDescent="0.25">
      <c r="A93" s="12">
        <f t="shared" si="1"/>
        <v>87</v>
      </c>
      <c r="B93" s="12" t="s">
        <v>252</v>
      </c>
      <c r="C93" s="12" t="s">
        <v>94</v>
      </c>
      <c r="D93" s="12" t="s">
        <v>75</v>
      </c>
      <c r="E93" s="75">
        <v>42299</v>
      </c>
      <c r="F93" s="45">
        <v>309792</v>
      </c>
      <c r="G93" s="45">
        <v>2019411.77</v>
      </c>
      <c r="H93" s="122">
        <v>75.847999329567131</v>
      </c>
    </row>
    <row r="94" spans="1:8" x14ac:dyDescent="0.25">
      <c r="A94" s="12">
        <f t="shared" si="1"/>
        <v>88</v>
      </c>
      <c r="B94" s="12" t="s">
        <v>253</v>
      </c>
      <c r="C94" s="12" t="s">
        <v>88</v>
      </c>
      <c r="D94" s="12" t="s">
        <v>77</v>
      </c>
      <c r="E94" s="75">
        <v>42040</v>
      </c>
      <c r="F94" s="45">
        <v>283344</v>
      </c>
      <c r="G94" s="45">
        <v>1970040.08</v>
      </c>
      <c r="H94" s="122">
        <v>76.133160757450298</v>
      </c>
    </row>
    <row r="95" spans="1:8" x14ac:dyDescent="0.25">
      <c r="A95" s="12">
        <f t="shared" si="1"/>
        <v>89</v>
      </c>
      <c r="B95" s="12" t="s">
        <v>254</v>
      </c>
      <c r="C95" s="12" t="s">
        <v>96</v>
      </c>
      <c r="D95" s="12" t="s">
        <v>75</v>
      </c>
      <c r="E95" s="75">
        <v>42047</v>
      </c>
      <c r="F95" s="45">
        <v>347258</v>
      </c>
      <c r="G95" s="45">
        <v>1913401.71</v>
      </c>
      <c r="H95" s="122">
        <v>76.482646143143498</v>
      </c>
    </row>
    <row r="96" spans="1:8" x14ac:dyDescent="0.25">
      <c r="A96" s="12">
        <f t="shared" si="1"/>
        <v>90</v>
      </c>
      <c r="B96" s="12" t="s">
        <v>255</v>
      </c>
      <c r="C96" s="12" t="s">
        <v>94</v>
      </c>
      <c r="D96" s="12" t="s">
        <v>75</v>
      </c>
      <c r="E96" s="75">
        <v>42334</v>
      </c>
      <c r="F96" s="45">
        <v>282694</v>
      </c>
      <c r="G96" s="45">
        <v>1912344.69</v>
      </c>
      <c r="H96" s="122">
        <v>76.767153401790253</v>
      </c>
    </row>
    <row r="97" spans="1:8" x14ac:dyDescent="0.25">
      <c r="A97" s="12">
        <f t="shared" si="1"/>
        <v>91</v>
      </c>
      <c r="B97" s="12" t="s">
        <v>256</v>
      </c>
      <c r="C97" s="12" t="s">
        <v>95</v>
      </c>
      <c r="D97" s="12" t="s">
        <v>75</v>
      </c>
      <c r="E97" s="75">
        <v>42257</v>
      </c>
      <c r="F97" s="45">
        <v>299699</v>
      </c>
      <c r="G97" s="45">
        <v>1903096.94</v>
      </c>
      <c r="H97" s="122">
        <v>77.068774734075944</v>
      </c>
    </row>
    <row r="98" spans="1:8" x14ac:dyDescent="0.25">
      <c r="A98" s="12">
        <f t="shared" si="1"/>
        <v>92</v>
      </c>
      <c r="B98" s="12" t="s">
        <v>257</v>
      </c>
      <c r="C98" s="12" t="s">
        <v>89</v>
      </c>
      <c r="D98" s="12" t="s">
        <v>74</v>
      </c>
      <c r="E98" s="75">
        <v>42264</v>
      </c>
      <c r="F98" s="45">
        <v>305174</v>
      </c>
      <c r="G98" s="45">
        <v>1874553.78</v>
      </c>
      <c r="H98" s="122">
        <v>77.375906184160712</v>
      </c>
    </row>
    <row r="99" spans="1:8" x14ac:dyDescent="0.25">
      <c r="A99" s="12">
        <f t="shared" si="1"/>
        <v>93</v>
      </c>
      <c r="B99" s="12" t="s">
        <v>258</v>
      </c>
      <c r="C99" s="12" t="s">
        <v>99</v>
      </c>
      <c r="D99" s="12" t="s">
        <v>74</v>
      </c>
      <c r="E99" s="75">
        <v>42278</v>
      </c>
      <c r="F99" s="45">
        <v>303675</v>
      </c>
      <c r="G99" s="45">
        <v>1770172.67</v>
      </c>
      <c r="H99" s="122">
        <v>77.681529019344879</v>
      </c>
    </row>
    <row r="100" spans="1:8" x14ac:dyDescent="0.25">
      <c r="A100" s="12">
        <f t="shared" si="1"/>
        <v>94</v>
      </c>
      <c r="B100" s="12" t="s">
        <v>259</v>
      </c>
      <c r="C100" s="12" t="s">
        <v>108</v>
      </c>
      <c r="D100" s="12" t="s">
        <v>76</v>
      </c>
      <c r="E100" s="75">
        <v>42019</v>
      </c>
      <c r="F100" s="45">
        <v>310158</v>
      </c>
      <c r="G100" s="45">
        <v>1748610.45</v>
      </c>
      <c r="H100" s="122">
        <v>77.993676437851676</v>
      </c>
    </row>
    <row r="101" spans="1:8" x14ac:dyDescent="0.25">
      <c r="A101" s="12">
        <f t="shared" si="1"/>
        <v>95</v>
      </c>
      <c r="B101" s="12" t="s">
        <v>260</v>
      </c>
      <c r="C101" s="12" t="s">
        <v>96</v>
      </c>
      <c r="D101" s="12" t="s">
        <v>76</v>
      </c>
      <c r="E101" s="75">
        <v>42040</v>
      </c>
      <c r="F101" s="45">
        <v>310300</v>
      </c>
      <c r="G101" s="45">
        <v>1700869.14</v>
      </c>
      <c r="H101" s="122">
        <v>78.305966767176272</v>
      </c>
    </row>
    <row r="102" spans="1:8" x14ac:dyDescent="0.25">
      <c r="A102" s="12">
        <f t="shared" si="1"/>
        <v>96</v>
      </c>
      <c r="B102" s="12" t="s">
        <v>261</v>
      </c>
      <c r="C102" s="12" t="s">
        <v>88</v>
      </c>
      <c r="D102" s="12" t="s">
        <v>75</v>
      </c>
      <c r="E102" s="75">
        <v>42012</v>
      </c>
      <c r="F102" s="45">
        <v>252930</v>
      </c>
      <c r="G102" s="45">
        <v>1688432.08</v>
      </c>
      <c r="H102" s="122">
        <v>78.560519113280264</v>
      </c>
    </row>
    <row r="103" spans="1:8" x14ac:dyDescent="0.25">
      <c r="A103" s="12">
        <f t="shared" si="1"/>
        <v>97</v>
      </c>
      <c r="B103" s="12" t="s">
        <v>262</v>
      </c>
      <c r="C103" s="12" t="s">
        <v>111</v>
      </c>
      <c r="D103" s="12" t="s">
        <v>75</v>
      </c>
      <c r="E103" s="75">
        <v>42320</v>
      </c>
      <c r="F103" s="45">
        <v>255931</v>
      </c>
      <c r="G103" s="45">
        <v>1670923.49</v>
      </c>
      <c r="H103" s="122">
        <v>78.818091708428099</v>
      </c>
    </row>
    <row r="104" spans="1:8" x14ac:dyDescent="0.25">
      <c r="A104" s="12">
        <f t="shared" si="1"/>
        <v>98</v>
      </c>
      <c r="B104" s="12" t="s">
        <v>263</v>
      </c>
      <c r="C104" s="12" t="s">
        <v>89</v>
      </c>
      <c r="D104" s="12" t="s">
        <v>74</v>
      </c>
      <c r="E104" s="75">
        <v>42285</v>
      </c>
      <c r="F104" s="45">
        <v>314676</v>
      </c>
      <c r="G104" s="45">
        <v>1662586.74</v>
      </c>
      <c r="H104" s="122">
        <v>79.134786106335113</v>
      </c>
    </row>
    <row r="105" spans="1:8" x14ac:dyDescent="0.25">
      <c r="A105" s="12">
        <f t="shared" si="1"/>
        <v>99</v>
      </c>
      <c r="B105" s="12" t="s">
        <v>264</v>
      </c>
      <c r="C105" s="12" t="s">
        <v>108</v>
      </c>
      <c r="D105" s="12" t="s">
        <v>224</v>
      </c>
      <c r="E105" s="75">
        <v>42200</v>
      </c>
      <c r="F105" s="45">
        <v>257096</v>
      </c>
      <c r="G105" s="45">
        <v>1656977.68</v>
      </c>
      <c r="H105" s="122">
        <v>79.393531174037449</v>
      </c>
    </row>
    <row r="106" spans="1:8" x14ac:dyDescent="0.25">
      <c r="A106" s="12">
        <f t="shared" si="1"/>
        <v>100</v>
      </c>
      <c r="B106" s="12" t="s">
        <v>265</v>
      </c>
      <c r="C106" s="12" t="s">
        <v>103</v>
      </c>
      <c r="D106" s="12" t="s">
        <v>75</v>
      </c>
      <c r="E106" s="75">
        <v>42026</v>
      </c>
      <c r="F106" s="45">
        <v>252094</v>
      </c>
      <c r="G106" s="45">
        <v>1644879.66</v>
      </c>
      <c r="H106" s="122">
        <v>79.647242157861982</v>
      </c>
    </row>
    <row r="108" spans="1:8" x14ac:dyDescent="0.25">
      <c r="F108" s="24"/>
    </row>
  </sheetData>
  <pageMargins left="0.23622047244094491" right="0.23622047244094491" top="0.23622047244094491" bottom="0.35433070866141736" header="0.15748031496062992" footer="0.15748031496062992"/>
  <pageSetup paperSize="9" scale="84" fitToHeight="10" orientation="portrait" r:id="rId1"/>
  <headerFooter>
    <oddFooter>&amp;RPagina 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16" workbookViewId="0">
      <selection activeCell="M47" sqref="M47"/>
    </sheetView>
  </sheetViews>
  <sheetFormatPr defaultRowHeight="15" x14ac:dyDescent="0.25"/>
  <cols>
    <col min="2" max="2" width="11.5703125" bestFit="1" customWidth="1"/>
    <col min="3" max="3" width="12.5703125" bestFit="1" customWidth="1"/>
    <col min="4" max="4" width="12.42578125" customWidth="1"/>
    <col min="5" max="5" width="9.7109375" customWidth="1"/>
    <col min="6" max="6" width="11.140625" customWidth="1"/>
    <col min="7" max="7" width="13.28515625" customWidth="1"/>
    <col min="9" max="9" width="12.85546875" customWidth="1"/>
  </cols>
  <sheetData>
    <row r="1" spans="1:9" ht="18.75" x14ac:dyDescent="0.3">
      <c r="D1" s="68" t="s">
        <v>135</v>
      </c>
      <c r="E1" s="1"/>
    </row>
    <row r="2" spans="1:9" ht="18.75" x14ac:dyDescent="0.3">
      <c r="D2" s="69" t="s">
        <v>136</v>
      </c>
      <c r="E2" s="70"/>
    </row>
    <row r="5" spans="1:9" x14ac:dyDescent="0.25">
      <c r="B5" s="16"/>
      <c r="C5" s="16"/>
      <c r="D5" s="98" t="s">
        <v>271</v>
      </c>
      <c r="E5" s="99"/>
      <c r="F5" s="98" t="s">
        <v>151</v>
      </c>
      <c r="G5" s="99"/>
      <c r="H5" s="98" t="s">
        <v>152</v>
      </c>
      <c r="I5" s="99"/>
    </row>
    <row r="6" spans="1:9" x14ac:dyDescent="0.25">
      <c r="B6" s="16" t="s">
        <v>2</v>
      </c>
      <c r="C6" s="16" t="s">
        <v>4</v>
      </c>
      <c r="D6" s="79" t="s">
        <v>2</v>
      </c>
      <c r="E6" s="79" t="s">
        <v>4</v>
      </c>
      <c r="F6" s="83" t="s">
        <v>2</v>
      </c>
      <c r="G6" s="83" t="s">
        <v>4</v>
      </c>
      <c r="H6" s="83" t="s">
        <v>2</v>
      </c>
      <c r="I6" s="83" t="s">
        <v>4</v>
      </c>
    </row>
    <row r="7" spans="1:9" x14ac:dyDescent="0.25">
      <c r="A7" s="71">
        <v>42005</v>
      </c>
      <c r="B7" s="45">
        <v>13606731</v>
      </c>
      <c r="C7" s="45">
        <v>89443689.829999998</v>
      </c>
      <c r="D7" s="67">
        <f>(B7-B8)/B8*100</f>
        <v>7.3588714211062385</v>
      </c>
      <c r="E7" s="67">
        <f>(C7-C8)/C8*100</f>
        <v>8.7224355585908722</v>
      </c>
      <c r="F7" s="67">
        <f>(B7-B8)/B8*100</f>
        <v>7.3588714211062385</v>
      </c>
      <c r="G7" s="67">
        <f>(C7-C8)/C8*100</f>
        <v>8.7224355585908722</v>
      </c>
      <c r="H7" s="59">
        <f>B7/B$32*100</f>
        <v>13.694007428363411</v>
      </c>
      <c r="I7" s="59">
        <f>C7/C$32*100</f>
        <v>14.035541106072902</v>
      </c>
    </row>
    <row r="8" spans="1:9" x14ac:dyDescent="0.25">
      <c r="A8" s="71">
        <v>41640</v>
      </c>
      <c r="B8" s="45">
        <v>12674063</v>
      </c>
      <c r="C8" s="45">
        <v>82267923.239999995</v>
      </c>
      <c r="D8" s="12"/>
      <c r="E8" s="12"/>
      <c r="F8" s="12"/>
      <c r="G8" s="12"/>
      <c r="H8" s="59">
        <f>B8/B$33*100</f>
        <v>13.847387146841349</v>
      </c>
      <c r="I8" s="59">
        <f>C8/C$33*100</f>
        <v>14.301308756257617</v>
      </c>
    </row>
    <row r="9" spans="1:9" x14ac:dyDescent="0.25">
      <c r="A9" s="71">
        <v>42036</v>
      </c>
      <c r="B9" s="45">
        <v>9654411</v>
      </c>
      <c r="C9" s="45">
        <v>62388814.57</v>
      </c>
      <c r="D9" s="67">
        <f>(B9-B10)/B10*100</f>
        <v>2.354585335801302</v>
      </c>
      <c r="E9" s="67">
        <f>(C9-C10)/C10*100</f>
        <v>5.4408307408351808</v>
      </c>
      <c r="F9" s="59">
        <f>(B7+B9-B8-B10)/(B8+B10)*100</f>
        <v>5.2236498944060585</v>
      </c>
      <c r="G9" s="59">
        <f>(C7+C9-C8-C10)/(C8+C10)*100</f>
        <v>7.3495957836311199</v>
      </c>
      <c r="H9" s="59">
        <f>B9/B$32*100</f>
        <v>9.7163364183853886</v>
      </c>
      <c r="I9" s="59">
        <f>C9/C$32*100</f>
        <v>9.7900787984116988</v>
      </c>
    </row>
    <row r="10" spans="1:9" x14ac:dyDescent="0.25">
      <c r="A10" s="71">
        <v>41671</v>
      </c>
      <c r="B10" s="45">
        <v>9432319</v>
      </c>
      <c r="C10" s="45">
        <v>59169502.109999999</v>
      </c>
      <c r="D10" s="12"/>
      <c r="E10" s="12"/>
      <c r="F10" s="72"/>
      <c r="G10" s="72"/>
      <c r="H10" s="59">
        <f>B10/B$33*100</f>
        <v>10.305532873357775</v>
      </c>
      <c r="I10" s="59">
        <f>C10/C$33*100</f>
        <v>10.285920505863819</v>
      </c>
    </row>
    <row r="11" spans="1:9" x14ac:dyDescent="0.25">
      <c r="A11" s="71">
        <v>42064</v>
      </c>
      <c r="B11" s="45">
        <v>8949126</v>
      </c>
      <c r="C11" s="45">
        <v>55130772.310000002</v>
      </c>
      <c r="D11" s="67">
        <f>(B11-B12)/B12*100</f>
        <v>7.4751654078234182</v>
      </c>
      <c r="E11" s="67">
        <f>(C11-C12)/C12*100</f>
        <v>5.55949609248652</v>
      </c>
      <c r="F11" s="59">
        <f>(B7+B9+B11-B10-B12-B8)/(B10+B12+B8)*100</f>
        <v>5.8396795538958699</v>
      </c>
      <c r="G11" s="59">
        <f>(C7+C9+C11-C10-C12-C8)/(C10+C12+C8)*100</f>
        <v>6.8668442313410347</v>
      </c>
      <c r="H11" s="59">
        <f>B11/B$32*100</f>
        <v>9.006527572372832</v>
      </c>
      <c r="I11" s="59">
        <f>C11/C$32*100</f>
        <v>8.6511437803745039</v>
      </c>
    </row>
    <row r="12" spans="1:9" x14ac:dyDescent="0.25">
      <c r="A12" s="71">
        <v>41699</v>
      </c>
      <c r="B12" s="45">
        <v>8326692</v>
      </c>
      <c r="C12" s="45">
        <v>52227203</v>
      </c>
      <c r="D12" s="12"/>
      <c r="E12" s="12"/>
      <c r="F12" s="72"/>
      <c r="G12" s="72"/>
      <c r="H12" s="59">
        <f>B12/B$33*100</f>
        <v>9.0975504679522814</v>
      </c>
      <c r="I12" s="59">
        <f>C12/C$33*100</f>
        <v>9.0790836350610675</v>
      </c>
    </row>
    <row r="13" spans="1:9" x14ac:dyDescent="0.25">
      <c r="A13" s="71">
        <v>42095</v>
      </c>
      <c r="B13" s="45">
        <v>8741583</v>
      </c>
      <c r="C13" s="45">
        <v>57360670.219999999</v>
      </c>
      <c r="D13" s="67">
        <f>(B13-B14)/B14*100</f>
        <v>16.77243077376847</v>
      </c>
      <c r="E13" s="67">
        <f>(C13-C14)/C14*100</f>
        <v>20.758084417184129</v>
      </c>
      <c r="F13" s="59">
        <f>(B7+B9+B11+B13-B12-B14-B10-B8)/(B12+B14+B10+B8)*100</f>
        <v>7.9980277998884635</v>
      </c>
      <c r="G13" s="59">
        <f>(C7+C9+C11+C13-C12-C14-C10-C8)/(C12+C14+C10+C8)*100</f>
        <v>9.6028974921107881</v>
      </c>
      <c r="H13" s="59">
        <f>B13/B$32*100</f>
        <v>8.7976533480124886</v>
      </c>
      <c r="I13" s="59">
        <f>C13/C$32*100</f>
        <v>9.0010602902774028</v>
      </c>
    </row>
    <row r="14" spans="1:9" x14ac:dyDescent="0.25">
      <c r="A14" s="71">
        <v>41730</v>
      </c>
      <c r="B14" s="45">
        <v>7485999</v>
      </c>
      <c r="C14" s="45">
        <v>47500480.399999999</v>
      </c>
      <c r="D14" s="12"/>
      <c r="E14" s="12"/>
      <c r="F14" s="72"/>
      <c r="G14" s="72"/>
      <c r="H14" s="59">
        <f>B14/B$33*100</f>
        <v>8.1790288034600422</v>
      </c>
      <c r="I14" s="59">
        <f>C14/C$33*100</f>
        <v>8.2573986253328364</v>
      </c>
    </row>
    <row r="15" spans="1:9" x14ac:dyDescent="0.25">
      <c r="A15" s="71">
        <v>42125</v>
      </c>
      <c r="B15" s="45">
        <v>5378522</v>
      </c>
      <c r="C15" s="45">
        <v>34288016.259999998</v>
      </c>
      <c r="D15" s="67">
        <f>(B15-B16)/B16*100</f>
        <v>-21.205257961810968</v>
      </c>
      <c r="E15" s="67">
        <f>(C15-C16)/C16*100</f>
        <v>-8.1274970644005471</v>
      </c>
      <c r="F15" s="59">
        <f>(B7+B9+B11+B13+B15-B14-B16-B12-B10-B8)/(B14+B16+B12+B10+B8)*100</f>
        <v>3.5429807408477503</v>
      </c>
      <c r="G15" s="59">
        <f>(C7+C9+C11+C13+C15-C14-C16-C12-C10-C8)/(C14+C16+C12+C10+C8)*100</f>
        <v>7.2267620059812705</v>
      </c>
      <c r="H15" s="59">
        <f>B15/B$32*100</f>
        <v>5.4130209689319235</v>
      </c>
      <c r="I15" s="59">
        <f>C15/C$32*100</f>
        <v>5.3804898095953924</v>
      </c>
    </row>
    <row r="16" spans="1:9" x14ac:dyDescent="0.25">
      <c r="A16" s="71">
        <v>41760</v>
      </c>
      <c r="B16" s="45">
        <v>6825991</v>
      </c>
      <c r="C16" s="45">
        <v>37321304.159999996</v>
      </c>
      <c r="D16" s="12"/>
      <c r="E16" s="12"/>
      <c r="F16" s="72"/>
      <c r="G16" s="72"/>
      <c r="H16" s="59">
        <f>B16/B$33*100</f>
        <v>7.4579193773815655</v>
      </c>
      <c r="I16" s="59">
        <f>C16/C$33*100</f>
        <v>6.4878688188259384</v>
      </c>
    </row>
    <row r="17" spans="1:9" x14ac:dyDescent="0.25">
      <c r="A17" s="71">
        <v>42156</v>
      </c>
      <c r="B17" s="45">
        <v>4936360</v>
      </c>
      <c r="C17" s="45">
        <v>32268845.440000001</v>
      </c>
      <c r="D17" s="67">
        <f>(B17-B18)/B18*100</f>
        <v>23.932801987600595</v>
      </c>
      <c r="E17" s="67">
        <f>(C17-C18)/C18*100</f>
        <v>35.178039672703079</v>
      </c>
      <c r="F17" s="59">
        <f>(B7+B9+B11+B13+B15+B17-B16-B18-B14-B12-B10-B8)/(B16+B18+B14+B12+B10+B8)*100</f>
        <v>5.2096674780934675</v>
      </c>
      <c r="G17" s="59">
        <f>(C7+C9+C11+C13+C15+C17-C16-C18-C14-C12-C10-C8)/(C16+C18+C14+C12+C10+C8)*100</f>
        <v>9.4335357087016707</v>
      </c>
      <c r="H17" s="59">
        <f>B17/B$32*100</f>
        <v>4.9680228490646288</v>
      </c>
      <c r="I17" s="59">
        <f>C17/C$32*100</f>
        <v>5.0636406825283267</v>
      </c>
    </row>
    <row r="18" spans="1:9" x14ac:dyDescent="0.25">
      <c r="A18" s="71">
        <v>41791</v>
      </c>
      <c r="B18" s="45">
        <v>3983094</v>
      </c>
      <c r="C18" s="45">
        <v>23871366.620000001</v>
      </c>
      <c r="D18" s="12"/>
      <c r="E18" s="12"/>
      <c r="F18" s="72"/>
      <c r="G18" s="72"/>
      <c r="H18" s="59">
        <f>B18/B$33*100</f>
        <v>4.351836081315116</v>
      </c>
      <c r="I18" s="59">
        <f>C18/C$33*100</f>
        <v>4.1497557130559919</v>
      </c>
    </row>
    <row r="19" spans="1:9" x14ac:dyDescent="0.25">
      <c r="A19" s="71">
        <v>42186</v>
      </c>
      <c r="B19" s="45">
        <v>2888858</v>
      </c>
      <c r="C19" s="45">
        <v>17544293.890000001</v>
      </c>
      <c r="D19" s="67">
        <f>(B19-B20)/B20*100</f>
        <v>-9.985467344524892</v>
      </c>
      <c r="E19" s="67">
        <f>(C19-C20)/C20*100</f>
        <v>-8.8699785465166414</v>
      </c>
      <c r="F19" s="59">
        <f>(B7+B9+B11+B13+B15+B17+B19-B18-B20-B16-B14-B12-B10-B8)/(B18+B20+B16+B14+B12+B10+B8)*100</f>
        <v>4.2707287965943364</v>
      </c>
      <c r="G19" s="59">
        <f>(C7+C9+C11+C13+C15+C17+C19-C18-C20-C16-C14-C12-C10-C8)/(C18+C20+C16+C14+C12+C10+C8)*100</f>
        <v>8.337865779837724</v>
      </c>
      <c r="H19" s="59">
        <f>B19/B$32*100</f>
        <v>2.9073877415146274</v>
      </c>
      <c r="I19" s="59">
        <f>C19/C$32*100</f>
        <v>2.753057913175748</v>
      </c>
    </row>
    <row r="20" spans="1:9" x14ac:dyDescent="0.25">
      <c r="A20" s="71">
        <v>41821</v>
      </c>
      <c r="B20" s="45">
        <v>3209324</v>
      </c>
      <c r="C20" s="45">
        <v>19251936.530000001</v>
      </c>
      <c r="D20" s="12"/>
      <c r="E20" s="12"/>
      <c r="F20" s="72"/>
      <c r="G20" s="72"/>
      <c r="H20" s="59">
        <f>B20/B$33*100</f>
        <v>3.5064329337521412</v>
      </c>
      <c r="I20" s="59">
        <f>C20/C$33*100</f>
        <v>3.3467222415253093</v>
      </c>
    </row>
    <row r="21" spans="1:9" x14ac:dyDescent="0.25">
      <c r="A21" s="71">
        <v>42217</v>
      </c>
      <c r="B21" s="45">
        <v>4864610</v>
      </c>
      <c r="C21" s="45">
        <v>31302416.420000002</v>
      </c>
      <c r="D21" s="67">
        <f>(B21-B22)/B22*100</f>
        <v>16.321460339929793</v>
      </c>
      <c r="E21" s="67">
        <f>(C21-C22)/C22*100</f>
        <v>17.907796081769341</v>
      </c>
      <c r="F21" s="59">
        <f>(B7+B9+B11+B13+B15+B17+B19+B21-B20-B22-B18-B16-B14-B12-B10-B8)/(B20+B22+B18+B16+B14+B12+B10+B8)*100</f>
        <v>5.1687521500984985</v>
      </c>
      <c r="G21" s="59">
        <f>(C7+C9+C11+C13+C15+C17+C19+C21-C20-C22-C18-C16-C14-C12-C10-C8)/(C20+C22+C18+C16+C14+C12+C10+C8)*100</f>
        <v>9.0676052274572836</v>
      </c>
      <c r="H21" s="59">
        <f>B21/B$32*100</f>
        <v>4.8958126295060094</v>
      </c>
      <c r="I21" s="59">
        <f>C21/C$32*100</f>
        <v>4.9119882377097746</v>
      </c>
    </row>
    <row r="22" spans="1:9" x14ac:dyDescent="0.25">
      <c r="A22" s="71">
        <v>41852</v>
      </c>
      <c r="B22" s="45">
        <v>4182040</v>
      </c>
      <c r="C22" s="45">
        <v>26548216.030000001</v>
      </c>
      <c r="D22" s="12"/>
      <c r="E22" s="12"/>
      <c r="F22" s="72"/>
      <c r="G22" s="72"/>
      <c r="H22" s="59">
        <f>B22/B$33*100</f>
        <v>4.5691998646035135</v>
      </c>
      <c r="I22" s="59">
        <f>C22/C$33*100</f>
        <v>4.6150944307325616</v>
      </c>
    </row>
    <row r="23" spans="1:9" x14ac:dyDescent="0.25">
      <c r="A23" s="71">
        <v>42248</v>
      </c>
      <c r="B23" s="45">
        <v>8514015</v>
      </c>
      <c r="C23" s="45">
        <v>54784139.340000004</v>
      </c>
      <c r="D23" s="67">
        <f>(B23-B24)/B24*100</f>
        <v>41.908717220127464</v>
      </c>
      <c r="E23" s="67">
        <f>(C23-C24)/C24*100</f>
        <v>46.925958240628759</v>
      </c>
      <c r="F23" s="59">
        <f>(B7+B9+B11+B13+B15+B17+B19+B21+B23-B22-B24-B20-B18-B16-B14-B12-B10-B8)/(B22+B24+B20+B18+B16+B14+B12+B10+B8)*100</f>
        <v>8.7172003795801238</v>
      </c>
      <c r="G23" s="59">
        <f>(C7+C9+C11+C13+C15+C17+C19+C21+C23-C22-C24-C20-C18-C16-C14-C12-C10-C8)/(C22+C24+C20+C18+C16+C14+C12+C10+C8)*100</f>
        <v>12.729921085877832</v>
      </c>
      <c r="H23" s="59">
        <f>B23/B$32*100</f>
        <v>8.5686256790993749</v>
      </c>
      <c r="I23" s="59">
        <f>C23/C$32*100</f>
        <v>8.5967499901764253</v>
      </c>
    </row>
    <row r="24" spans="1:9" x14ac:dyDescent="0.25">
      <c r="A24" s="71">
        <v>41883</v>
      </c>
      <c r="B24" s="45">
        <v>5999642</v>
      </c>
      <c r="C24" s="45">
        <v>37286902.869999997</v>
      </c>
      <c r="D24" s="12"/>
      <c r="E24" s="12"/>
      <c r="F24" s="72"/>
      <c r="G24" s="72"/>
      <c r="H24" s="59">
        <f>B24/B$33*100</f>
        <v>6.555069634453413</v>
      </c>
      <c r="I24" s="59">
        <f>C24/C$33*100</f>
        <v>6.4818885600503737</v>
      </c>
    </row>
    <row r="25" spans="1:9" x14ac:dyDescent="0.25">
      <c r="A25" s="71">
        <v>42278</v>
      </c>
      <c r="B25" s="45">
        <v>10630032</v>
      </c>
      <c r="C25" s="45">
        <v>63418198.770000003</v>
      </c>
      <c r="D25" s="67">
        <f>(B25-B26)/B26*100</f>
        <v>49.061378887924128</v>
      </c>
      <c r="E25" s="67">
        <f>(C25-C26)/C26*100</f>
        <v>42.168639366702799</v>
      </c>
      <c r="F25" s="59">
        <f>(B7+B9+B11+B13+B15+B17+B19+B21+B23+B25-B24-B26-B22-B20-B18-B16-B14-B12-B10-B8)/(B24+B26+B22+B20+B18+B16+B14+B12+B10+B8)*100</f>
        <v>12.871784448095347</v>
      </c>
      <c r="G25" s="59">
        <f>(C7+C9+C11+C13+C15+C17+C19+C21+C23+C25-C24-C26-C22-C20-C18-C16-C14-C12-C10-C8)/(C24+C26+C22+C20+C18+C16+C14+C12+C10+C8)*100</f>
        <v>15.783488088947006</v>
      </c>
      <c r="H25" s="59">
        <f>B25/B$32*100</f>
        <v>10.698215256239047</v>
      </c>
      <c r="I25" s="59">
        <f>C25/C$32*100</f>
        <v>9.9516101963281116</v>
      </c>
    </row>
    <row r="26" spans="1:9" x14ac:dyDescent="0.25">
      <c r="A26" s="71">
        <v>41913</v>
      </c>
      <c r="B26" s="45">
        <v>7131312</v>
      </c>
      <c r="C26" s="45">
        <v>44607727.170000002</v>
      </c>
      <c r="D26" s="12"/>
      <c r="E26" s="12"/>
      <c r="F26" s="72"/>
      <c r="G26" s="72"/>
      <c r="H26" s="59">
        <f>B26/B$33*100</f>
        <v>7.7915060173612423</v>
      </c>
      <c r="I26" s="59">
        <f>C26/C$33*100</f>
        <v>7.7545275734259791</v>
      </c>
    </row>
    <row r="27" spans="1:9" x14ac:dyDescent="0.25">
      <c r="A27" s="71">
        <v>42309</v>
      </c>
      <c r="B27" s="45">
        <v>9231389</v>
      </c>
      <c r="C27" s="45">
        <v>58955578.32</v>
      </c>
      <c r="D27" s="67">
        <f>(B27-B28)/B28*100</f>
        <v>-16.647526171944094</v>
      </c>
      <c r="E27" s="67">
        <f>(C27-C28)/C28*100</f>
        <v>-16.542195497426604</v>
      </c>
      <c r="F27" s="59">
        <f>(B7+B9+B11+B13+B15+B17+B19+B21+B23+B25+B27-B26-B28-B24-B22-B20-B18-B16-B14-B12-B10-B8)/(B26+B28+B24+B22+B20+B18+B16+B14+B12+B10+B8)*100</f>
        <v>8.8017245909364465</v>
      </c>
      <c r="G27" s="59">
        <f>(C7+C9+C11+C13+C15+C17+C19+C21+C23+C25+C27-C26-C28-C24-C22-C20-C18-C16-C14-C12-C10-C8)/(C26+C28+C24+C22+C20+C18+C16+C14+C12+C10+C8)*100</f>
        <v>11.222767124038988</v>
      </c>
      <c r="H27" s="59">
        <f>B27/B$32*100</f>
        <v>9.2906010664951264</v>
      </c>
      <c r="I27" s="59">
        <f>C27/C$32*100</f>
        <v>9.251333934404844</v>
      </c>
    </row>
    <row r="28" spans="1:9" x14ac:dyDescent="0.25">
      <c r="A28" s="71">
        <v>41944</v>
      </c>
      <c r="B28" s="45">
        <v>11075123</v>
      </c>
      <c r="C28" s="45">
        <v>70641180.5</v>
      </c>
      <c r="D28" s="12"/>
      <c r="E28" s="12"/>
      <c r="F28" s="72"/>
      <c r="G28" s="72"/>
      <c r="H28" s="59">
        <f>B28/B$33*100</f>
        <v>12.100422404392893</v>
      </c>
      <c r="I28" s="59">
        <f>C28/C$33*100</f>
        <v>12.280136576315316</v>
      </c>
    </row>
    <row r="29" spans="1:9" x14ac:dyDescent="0.25">
      <c r="A29" s="71">
        <v>42339</v>
      </c>
      <c r="B29" s="45">
        <v>11967030</v>
      </c>
      <c r="C29" s="45">
        <v>80380268.560000002</v>
      </c>
      <c r="D29" s="67">
        <f>(B29-B30)/B30*100</f>
        <v>6.8375312958993124</v>
      </c>
      <c r="E29" s="67">
        <f>(C29-C30)/C30*100</f>
        <v>7.8151593821119221</v>
      </c>
      <c r="F29" s="59">
        <f>(B7+B9+B11+B13+B15+B17+B19+B21+B23+B25+B27+B29-B28-B30-B26-B24-B22-B20-B18-B16-B14-B12-B10-B8)/(B28+B30+B26+B24+B22+B20+B18+B16+B14+B12+B10+B8)*100</f>
        <v>8.5613443685483546</v>
      </c>
      <c r="G29" s="59">
        <f>(C7+C9+C11+C13+C15+C17+C19+C21+C23+C25+C27+C29-C28-C30-C26-C24-C22-C20-C18-C16-C14-C12-C10-C8)/(C28+C30+C26+C24+C22+C20+C18+C16+C14+C12+C10+C8)*100</f>
        <v>10.781131123114813</v>
      </c>
      <c r="H29" s="59">
        <f>B29/B$32*100</f>
        <v>12.043789042015145</v>
      </c>
      <c r="I29" s="59">
        <f>C29/C$32*100</f>
        <v>12.613305260944863</v>
      </c>
    </row>
    <row r="30" spans="1:9" x14ac:dyDescent="0.25">
      <c r="A30" s="71">
        <v>41974</v>
      </c>
      <c r="B30" s="45">
        <v>11201148</v>
      </c>
      <c r="C30" s="45">
        <v>74553772.420000002</v>
      </c>
      <c r="D30" s="12"/>
      <c r="E30" s="12"/>
      <c r="F30" s="12"/>
      <c r="G30" s="12"/>
      <c r="H30" s="59">
        <f>B30/B$32*100</f>
        <v>11.272994514126719</v>
      </c>
      <c r="I30" s="59">
        <f>C30/C$32*100</f>
        <v>11.69900905701169</v>
      </c>
    </row>
    <row r="31" spans="1:9" x14ac:dyDescent="0.25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A32" s="12" t="s">
        <v>268</v>
      </c>
      <c r="B32" s="73">
        <f>B7+B9+B11+B13+B15+B17+B19+B21+B23+B25+B27+B29</f>
        <v>99362667</v>
      </c>
      <c r="C32" s="73">
        <f>C7+C9+C11+C13+C15+C17+C19+C21+C23+C25+C27+C29</f>
        <v>637265703.93000007</v>
      </c>
      <c r="D32" s="12"/>
      <c r="E32" s="12"/>
      <c r="F32" s="12"/>
      <c r="G32" s="12"/>
      <c r="H32" s="12"/>
      <c r="I32" s="12"/>
    </row>
    <row r="33" spans="1:9" x14ac:dyDescent="0.25">
      <c r="A33" s="12" t="s">
        <v>106</v>
      </c>
      <c r="B33" s="73">
        <f>B8+B10+B12+B14+B16+B18+B20+B22+B24+B26+B28+B30</f>
        <v>91526747</v>
      </c>
      <c r="C33" s="73">
        <f>C8+C10+C12+C14+C16+C18+C20+C22+C24+C26+C28+C30</f>
        <v>575247515.04999995</v>
      </c>
      <c r="D33" s="12"/>
      <c r="E33" s="12"/>
      <c r="F33" s="12"/>
      <c r="G33" s="12"/>
      <c r="H33" s="12"/>
      <c r="I33" s="12"/>
    </row>
    <row r="35" spans="1:9" x14ac:dyDescent="0.25">
      <c r="A35" s="82" t="s">
        <v>269</v>
      </c>
    </row>
    <row r="38" spans="1:9" x14ac:dyDescent="0.25">
      <c r="D38" s="16" t="s">
        <v>153</v>
      </c>
    </row>
    <row r="39" spans="1:9" x14ac:dyDescent="0.25">
      <c r="D39" s="16"/>
    </row>
    <row r="40" spans="1:9" x14ac:dyDescent="0.25">
      <c r="D40" s="16"/>
      <c r="E40" t="s">
        <v>271</v>
      </c>
      <c r="G40" t="s">
        <v>313</v>
      </c>
    </row>
    <row r="41" spans="1:9" x14ac:dyDescent="0.25">
      <c r="C41" s="5" t="s">
        <v>2</v>
      </c>
      <c r="D41" s="5" t="s">
        <v>4</v>
      </c>
      <c r="E41" s="5" t="s">
        <v>2</v>
      </c>
      <c r="F41" s="5" t="s">
        <v>4</v>
      </c>
      <c r="G41" s="5" t="s">
        <v>2</v>
      </c>
      <c r="H41" s="5" t="s">
        <v>4</v>
      </c>
    </row>
    <row r="42" spans="1:9" x14ac:dyDescent="0.25">
      <c r="A42" s="12" t="s">
        <v>281</v>
      </c>
      <c r="B42" s="12"/>
      <c r="C42" s="73">
        <f>B7+B9+B11</f>
        <v>32210268</v>
      </c>
      <c r="D42" s="73">
        <f>C7+C9+C11</f>
        <v>206963276.71000001</v>
      </c>
      <c r="E42" s="67">
        <f>(C42-C43)/C43*100</f>
        <v>5.8396795538958699</v>
      </c>
      <c r="F42" s="67">
        <f>(D42-D43)/D43*100</f>
        <v>6.8668442313410267</v>
      </c>
      <c r="G42" s="59">
        <f>C42/B$32*100</f>
        <v>32.416871419121627</v>
      </c>
      <c r="H42" s="59">
        <f>D42/C$32*100</f>
        <v>32.476763684859108</v>
      </c>
    </row>
    <row r="43" spans="1:9" x14ac:dyDescent="0.25">
      <c r="A43" s="12" t="s">
        <v>154</v>
      </c>
      <c r="B43" s="12"/>
      <c r="C43" s="73">
        <f>B8+B10+B12</f>
        <v>30433074</v>
      </c>
      <c r="D43" s="73">
        <f>C8+C10+C12</f>
        <v>193664628.34999999</v>
      </c>
      <c r="E43" s="12"/>
      <c r="F43" s="12"/>
      <c r="G43" s="59">
        <f>C43/B$33*100</f>
        <v>33.2504704881514</v>
      </c>
      <c r="H43" s="59">
        <f>D43/C$33*100</f>
        <v>33.666312897182507</v>
      </c>
    </row>
    <row r="44" spans="1:9" x14ac:dyDescent="0.25">
      <c r="A44" s="12"/>
      <c r="B44" s="12"/>
      <c r="C44" s="12"/>
      <c r="D44" s="12"/>
      <c r="E44" s="12"/>
      <c r="F44" s="12"/>
      <c r="G44" s="12"/>
      <c r="H44" s="12"/>
    </row>
    <row r="45" spans="1:9" x14ac:dyDescent="0.25">
      <c r="A45" s="12" t="s">
        <v>282</v>
      </c>
      <c r="B45" s="12"/>
      <c r="C45" s="73">
        <f>B13+B15+B17</f>
        <v>19056465</v>
      </c>
      <c r="D45" s="73">
        <f>C13+C15+C17</f>
        <v>123917531.91999999</v>
      </c>
      <c r="E45" s="67">
        <f>(C45-C46)/C46*100</f>
        <v>4.1616698780940276</v>
      </c>
      <c r="F45" s="67">
        <f>(D45-D46)/D46*100</f>
        <v>14.006752564186703</v>
      </c>
      <c r="G45" s="59">
        <f>C45/B$32*100</f>
        <v>19.178697166009041</v>
      </c>
      <c r="H45" s="59">
        <f>D45/C$32*100</f>
        <v>19.44519078240112</v>
      </c>
    </row>
    <row r="46" spans="1:9" x14ac:dyDescent="0.25">
      <c r="A46" s="12" t="s">
        <v>155</v>
      </c>
      <c r="B46" s="12"/>
      <c r="C46" s="73">
        <f>B14+B16+B18</f>
        <v>18295084</v>
      </c>
      <c r="D46" s="73">
        <f>C14+C16+C18</f>
        <v>108693151.18000001</v>
      </c>
      <c r="E46" s="12"/>
      <c r="F46" s="12"/>
      <c r="G46" s="59">
        <f>C46/B$33*100</f>
        <v>19.988784262156724</v>
      </c>
      <c r="H46" s="59">
        <f>D46/C$33*100</f>
        <v>18.895023157214769</v>
      </c>
    </row>
    <row r="47" spans="1:9" x14ac:dyDescent="0.25">
      <c r="A47" s="12"/>
      <c r="B47" s="12"/>
      <c r="C47" s="12"/>
      <c r="D47" s="12"/>
      <c r="E47" s="12"/>
      <c r="F47" s="12"/>
      <c r="G47" s="12"/>
      <c r="H47" s="12"/>
    </row>
    <row r="48" spans="1:9" x14ac:dyDescent="0.25">
      <c r="A48" s="12" t="s">
        <v>283</v>
      </c>
      <c r="B48" s="12"/>
      <c r="C48" s="73">
        <f>B19+B21+B23</f>
        <v>16267483</v>
      </c>
      <c r="D48" s="73">
        <f>C19+C21+C23</f>
        <v>103630849.65000001</v>
      </c>
      <c r="E48" s="67">
        <f>(C48-C49)/C49*100</f>
        <v>21.480663962065286</v>
      </c>
      <c r="F48" s="67">
        <f>(D48-D49)/D49*100</f>
        <v>24.725625566677994</v>
      </c>
      <c r="G48" s="59">
        <f>C48/B$32*100</f>
        <v>16.37182605012001</v>
      </c>
      <c r="H48" s="59">
        <f>D48/C$32*100</f>
        <v>16.26179614106195</v>
      </c>
    </row>
    <row r="49" spans="1:8" x14ac:dyDescent="0.25">
      <c r="A49" s="12" t="s">
        <v>156</v>
      </c>
      <c r="B49" s="12"/>
      <c r="C49" s="73">
        <f>B20+B22+B24</f>
        <v>13391006</v>
      </c>
      <c r="D49" s="73">
        <f>C20+C22+C24</f>
        <v>83087055.430000007</v>
      </c>
      <c r="E49" s="12"/>
      <c r="F49" s="12"/>
      <c r="G49" s="59">
        <f>C49/B$33*100</f>
        <v>14.630702432809068</v>
      </c>
      <c r="H49" s="59">
        <f>D49/C$33*100</f>
        <v>14.443705232308247</v>
      </c>
    </row>
    <row r="50" spans="1:8" x14ac:dyDescent="0.25">
      <c r="A50" s="12"/>
      <c r="B50" s="12"/>
      <c r="C50" s="12"/>
      <c r="D50" s="12"/>
      <c r="E50" s="12"/>
      <c r="F50" s="12"/>
      <c r="G50" s="12"/>
      <c r="H50" s="12"/>
    </row>
    <row r="51" spans="1:8" x14ac:dyDescent="0.25">
      <c r="A51" s="12" t="s">
        <v>284</v>
      </c>
      <c r="B51" s="12"/>
      <c r="C51" s="73">
        <f>B25+B27+B29</f>
        <v>31828451</v>
      </c>
      <c r="D51" s="73">
        <f>C25+C27+C29</f>
        <v>202754045.65000001</v>
      </c>
      <c r="E51" s="67">
        <f>(C51-C52)/C52*100</f>
        <v>8.2321216265886239</v>
      </c>
      <c r="F51" s="67">
        <f>(D51-D52)/D52*100</f>
        <v>6.823594668873362</v>
      </c>
      <c r="G51" s="59">
        <f>C51/B$32*100</f>
        <v>32.032605364749315</v>
      </c>
      <c r="H51" s="59">
        <f>D51/C$32*100</f>
        <v>31.816249391677822</v>
      </c>
    </row>
    <row r="52" spans="1:8" x14ac:dyDescent="0.25">
      <c r="A52" s="12" t="s">
        <v>157</v>
      </c>
      <c r="B52" s="12"/>
      <c r="C52" s="73">
        <f>B26+B28+B30</f>
        <v>29407583</v>
      </c>
      <c r="D52" s="73">
        <f>C26+C28+C30</f>
        <v>189802680.09</v>
      </c>
      <c r="E52" s="12"/>
      <c r="F52" s="12"/>
      <c r="G52" s="59">
        <f>C52/B$33*100</f>
        <v>32.130042816882806</v>
      </c>
      <c r="H52" s="59">
        <f>D52/C$33*100</f>
        <v>32.994958713294494</v>
      </c>
    </row>
    <row r="54" spans="1:8" x14ac:dyDescent="0.25">
      <c r="C54" s="29"/>
    </row>
    <row r="55" spans="1:8" x14ac:dyDescent="0.25">
      <c r="C55" s="29"/>
    </row>
  </sheetData>
  <printOptions horizontalCentered="1"/>
  <pageMargins left="0.23622047244094491" right="0.23622047244094491" top="0.39370078740157483" bottom="0.43307086614173229" header="0.23622047244094491" footer="0.19685039370078741"/>
  <pageSetup paperSize="9" scale="97" orientation="portrait" r:id="rId1"/>
  <headerFooter>
    <oddFooter>&amp;RPagina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workbookViewId="0">
      <selection activeCell="C36" sqref="C36"/>
    </sheetView>
  </sheetViews>
  <sheetFormatPr defaultRowHeight="15" x14ac:dyDescent="0.25"/>
  <cols>
    <col min="1" max="1" width="36.5703125" bestFit="1" customWidth="1"/>
    <col min="2" max="2" width="11.5703125" customWidth="1"/>
    <col min="3" max="3" width="15.28515625" bestFit="1" customWidth="1"/>
    <col min="5" max="5" width="10.28515625" bestFit="1" customWidth="1"/>
    <col min="6" max="7" width="11.5703125" bestFit="1" customWidth="1"/>
    <col min="8" max="8" width="33.140625" bestFit="1" customWidth="1"/>
    <col min="13" max="13" width="14.28515625" bestFit="1" customWidth="1"/>
    <col min="14" max="14" width="16.28515625" bestFit="1" customWidth="1"/>
  </cols>
  <sheetData>
    <row r="1" spans="1:5" ht="18.75" x14ac:dyDescent="0.3">
      <c r="B1" s="50" t="s">
        <v>113</v>
      </c>
      <c r="C1" s="1"/>
    </row>
    <row r="2" spans="1:5" ht="18.75" x14ac:dyDescent="0.3">
      <c r="A2" s="51" t="s">
        <v>274</v>
      </c>
      <c r="B2" s="52"/>
      <c r="C2" s="1"/>
      <c r="D2" s="53"/>
    </row>
    <row r="3" spans="1:5" x14ac:dyDescent="0.25">
      <c r="B3" s="2"/>
      <c r="C3" s="1"/>
    </row>
    <row r="4" spans="1:5" x14ac:dyDescent="0.25">
      <c r="B4" s="1"/>
      <c r="C4" s="1"/>
    </row>
    <row r="5" spans="1:5" ht="15.75" x14ac:dyDescent="0.25">
      <c r="A5" s="54" t="s">
        <v>84</v>
      </c>
      <c r="B5" s="55" t="s">
        <v>2</v>
      </c>
      <c r="C5" s="55" t="s">
        <v>4</v>
      </c>
      <c r="D5" s="54" t="s">
        <v>3</v>
      </c>
      <c r="E5" s="54" t="s">
        <v>114</v>
      </c>
    </row>
    <row r="6" spans="1:5" x14ac:dyDescent="0.25">
      <c r="A6" s="12" t="s">
        <v>94</v>
      </c>
      <c r="B6" s="45">
        <v>20837692</v>
      </c>
      <c r="C6" s="45">
        <v>139517090.94999999</v>
      </c>
      <c r="D6" s="59">
        <f>B6/B$29*100</f>
        <v>20.97134932982425</v>
      </c>
      <c r="E6" s="59">
        <f>C6/C$29*100</f>
        <v>21.893080090392743</v>
      </c>
    </row>
    <row r="7" spans="1:5" x14ac:dyDescent="0.25">
      <c r="A7" s="12" t="s">
        <v>88</v>
      </c>
      <c r="B7" s="45">
        <v>14989467</v>
      </c>
      <c r="C7" s="45">
        <v>97320040.959999993</v>
      </c>
      <c r="D7" s="59">
        <f t="shared" ref="D7:E27" si="0">B7/B$29*100</f>
        <v>15.08561258727083</v>
      </c>
      <c r="E7" s="59">
        <f t="shared" si="0"/>
        <v>15.271501409824817</v>
      </c>
    </row>
    <row r="8" spans="1:5" x14ac:dyDescent="0.25">
      <c r="A8" s="12" t="s">
        <v>87</v>
      </c>
      <c r="B8" s="45">
        <v>14472000</v>
      </c>
      <c r="C8" s="45">
        <v>96622583.109999999</v>
      </c>
      <c r="D8" s="59">
        <f t="shared" si="0"/>
        <v>14.564826445328807</v>
      </c>
      <c r="E8" s="59">
        <f t="shared" si="0"/>
        <v>15.162056033163438</v>
      </c>
    </row>
    <row r="9" spans="1:5" x14ac:dyDescent="0.25">
      <c r="A9" s="12" t="s">
        <v>89</v>
      </c>
      <c r="B9" s="45">
        <v>11311211</v>
      </c>
      <c r="C9" s="45">
        <v>69733570.980000004</v>
      </c>
      <c r="D9" s="59">
        <f t="shared" si="0"/>
        <v>11.383763481308327</v>
      </c>
      <c r="E9" s="59">
        <f t="shared" si="0"/>
        <v>10.942621037026628</v>
      </c>
    </row>
    <row r="10" spans="1:5" x14ac:dyDescent="0.25">
      <c r="A10" s="12" t="s">
        <v>95</v>
      </c>
      <c r="B10" s="45">
        <v>9277496</v>
      </c>
      <c r="C10" s="45">
        <v>59191782.759999998</v>
      </c>
      <c r="D10" s="59">
        <f t="shared" si="0"/>
        <v>9.3370038064698893</v>
      </c>
      <c r="E10" s="59">
        <f t="shared" si="0"/>
        <v>9.2883992336267145</v>
      </c>
    </row>
    <row r="11" spans="1:5" x14ac:dyDescent="0.25">
      <c r="A11" s="12" t="s">
        <v>92</v>
      </c>
      <c r="B11" s="45">
        <v>5965108</v>
      </c>
      <c r="C11" s="45">
        <v>38222196.609999999</v>
      </c>
      <c r="D11" s="59">
        <f t="shared" si="0"/>
        <v>6.0033694546463821</v>
      </c>
      <c r="E11" s="59">
        <f t="shared" si="0"/>
        <v>5.997843030667549</v>
      </c>
    </row>
    <row r="12" spans="1:5" x14ac:dyDescent="0.25">
      <c r="A12" s="12" t="s">
        <v>99</v>
      </c>
      <c r="B12" s="45">
        <v>4216914</v>
      </c>
      <c r="C12" s="45">
        <v>26926251.469999999</v>
      </c>
      <c r="D12" s="59">
        <f t="shared" si="0"/>
        <v>4.2439621714260145</v>
      </c>
      <c r="E12" s="59">
        <f t="shared" si="0"/>
        <v>4.2252786088983845</v>
      </c>
    </row>
    <row r="13" spans="1:5" x14ac:dyDescent="0.25">
      <c r="A13" s="12" t="s">
        <v>96</v>
      </c>
      <c r="B13" s="45">
        <v>2895946</v>
      </c>
      <c r="C13" s="45">
        <v>16717889.189999999</v>
      </c>
      <c r="D13" s="59">
        <f t="shared" si="0"/>
        <v>2.9145212054342302</v>
      </c>
      <c r="E13" s="59">
        <f t="shared" si="0"/>
        <v>2.6233781430416294</v>
      </c>
    </row>
    <row r="14" spans="1:5" x14ac:dyDescent="0.25">
      <c r="A14" s="12" t="s">
        <v>100</v>
      </c>
      <c r="B14" s="45">
        <v>2712227</v>
      </c>
      <c r="C14" s="45">
        <v>16637813.51</v>
      </c>
      <c r="D14" s="59">
        <f t="shared" si="0"/>
        <v>2.7296237932099792</v>
      </c>
      <c r="E14" s="59">
        <f t="shared" si="0"/>
        <v>2.610812633944533</v>
      </c>
    </row>
    <row r="15" spans="1:5" x14ac:dyDescent="0.25">
      <c r="A15" s="12" t="s">
        <v>98</v>
      </c>
      <c r="B15" s="45">
        <v>2098750</v>
      </c>
      <c r="C15" s="45">
        <v>13047610.050000001</v>
      </c>
      <c r="D15" s="59">
        <f t="shared" si="0"/>
        <v>2.1122118229777387</v>
      </c>
      <c r="E15" s="59">
        <f t="shared" si="0"/>
        <v>2.0474364098892739</v>
      </c>
    </row>
    <row r="16" spans="1:5" x14ac:dyDescent="0.25">
      <c r="A16" s="12" t="s">
        <v>108</v>
      </c>
      <c r="B16" s="45">
        <v>1549559</v>
      </c>
      <c r="C16" s="45">
        <v>9055780.3800000008</v>
      </c>
      <c r="D16" s="59">
        <f t="shared" si="0"/>
        <v>1.5594981966416017</v>
      </c>
      <c r="E16" s="59">
        <f t="shared" si="0"/>
        <v>1.4210368334829968</v>
      </c>
    </row>
    <row r="17" spans="1:7" x14ac:dyDescent="0.25">
      <c r="A17" s="12" t="s">
        <v>101</v>
      </c>
      <c r="B17" s="45">
        <v>1483447</v>
      </c>
      <c r="C17" s="45">
        <v>8597957.1799999997</v>
      </c>
      <c r="D17" s="59">
        <f t="shared" si="0"/>
        <v>1.4929621403982645</v>
      </c>
      <c r="E17" s="59">
        <f t="shared" si="0"/>
        <v>1.3491950260270773</v>
      </c>
    </row>
    <row r="18" spans="1:7" x14ac:dyDescent="0.25">
      <c r="A18" s="12" t="s">
        <v>111</v>
      </c>
      <c r="B18" s="45">
        <v>1128866</v>
      </c>
      <c r="C18" s="45">
        <v>6825611.0199999996</v>
      </c>
      <c r="D18" s="59">
        <f t="shared" si="0"/>
        <v>1.1361067834461409</v>
      </c>
      <c r="E18" s="59">
        <f t="shared" si="0"/>
        <v>1.0710777275329029</v>
      </c>
    </row>
    <row r="19" spans="1:7" x14ac:dyDescent="0.25">
      <c r="A19" s="12" t="s">
        <v>103</v>
      </c>
      <c r="B19" s="45">
        <v>1071361</v>
      </c>
      <c r="C19" s="45">
        <v>5994243.0700000003</v>
      </c>
      <c r="D19" s="59">
        <f t="shared" si="0"/>
        <v>1.0782329343072081</v>
      </c>
      <c r="E19" s="59">
        <f t="shared" si="0"/>
        <v>0.94061912213911236</v>
      </c>
    </row>
    <row r="20" spans="1:7" x14ac:dyDescent="0.25">
      <c r="A20" s="12" t="s">
        <v>112</v>
      </c>
      <c r="B20" s="45">
        <v>767873</v>
      </c>
      <c r="C20" s="45">
        <v>4204998.55</v>
      </c>
      <c r="D20" s="59">
        <f t="shared" si="0"/>
        <v>0.77279829858029081</v>
      </c>
      <c r="E20" s="59">
        <f t="shared" si="0"/>
        <v>0.65985012594713477</v>
      </c>
    </row>
    <row r="21" spans="1:7" x14ac:dyDescent="0.25">
      <c r="A21" s="12" t="s">
        <v>107</v>
      </c>
      <c r="B21" s="45">
        <v>718163</v>
      </c>
      <c r="C21" s="45">
        <v>4061756.84</v>
      </c>
      <c r="D21" s="59">
        <f t="shared" si="0"/>
        <v>0.72276944820734335</v>
      </c>
      <c r="E21" s="59">
        <f t="shared" si="0"/>
        <v>0.63737257708225281</v>
      </c>
    </row>
    <row r="22" spans="1:7" x14ac:dyDescent="0.25">
      <c r="A22" s="12" t="s">
        <v>110</v>
      </c>
      <c r="B22" s="45">
        <v>634533</v>
      </c>
      <c r="C22" s="45">
        <v>3597485.54</v>
      </c>
      <c r="D22" s="59">
        <f t="shared" si="0"/>
        <v>0.63860302783539413</v>
      </c>
      <c r="E22" s="59">
        <f t="shared" si="0"/>
        <v>0.56451893108548068</v>
      </c>
    </row>
    <row r="23" spans="1:7" x14ac:dyDescent="0.25">
      <c r="A23" s="12" t="s">
        <v>109</v>
      </c>
      <c r="B23" s="45">
        <v>533389</v>
      </c>
      <c r="C23" s="45">
        <v>5559768.8399999999</v>
      </c>
      <c r="D23" s="59">
        <f t="shared" si="0"/>
        <v>0.53681026899167261</v>
      </c>
      <c r="E23" s="59">
        <f t="shared" si="0"/>
        <v>0.87244124479209528</v>
      </c>
    </row>
    <row r="24" spans="1:7" x14ac:dyDescent="0.25">
      <c r="A24" s="12" t="s">
        <v>270</v>
      </c>
      <c r="B24" s="45">
        <v>330040</v>
      </c>
      <c r="C24" s="45">
        <v>1808064.57</v>
      </c>
      <c r="D24" s="59">
        <f t="shared" si="0"/>
        <v>0.33215694582755112</v>
      </c>
      <c r="E24" s="59">
        <f t="shared" si="0"/>
        <v>0.28372224628592374</v>
      </c>
    </row>
    <row r="25" spans="1:7" x14ac:dyDescent="0.25">
      <c r="A25" s="12" t="s">
        <v>105</v>
      </c>
      <c r="B25" s="45">
        <v>307068</v>
      </c>
      <c r="C25" s="45">
        <v>1652531.78</v>
      </c>
      <c r="D25" s="59">
        <f t="shared" si="0"/>
        <v>0.30903759859827434</v>
      </c>
      <c r="E25" s="59">
        <f t="shared" si="0"/>
        <v>0.2593159760220709</v>
      </c>
    </row>
    <row r="26" spans="1:7" x14ac:dyDescent="0.25">
      <c r="A26" s="12"/>
      <c r="B26" s="45"/>
      <c r="C26" s="45"/>
      <c r="D26" s="12"/>
      <c r="E26" s="12"/>
    </row>
    <row r="27" spans="1:7" x14ac:dyDescent="0.25">
      <c r="A27" s="12" t="s">
        <v>116</v>
      </c>
      <c r="B27" s="45">
        <v>2061557</v>
      </c>
      <c r="C27" s="45">
        <v>11970676.569999933</v>
      </c>
      <c r="D27" s="59">
        <f t="shared" si="0"/>
        <v>2.0747802592698124</v>
      </c>
      <c r="E27" s="59">
        <f t="shared" si="0"/>
        <v>1.8784435591272373</v>
      </c>
    </row>
    <row r="28" spans="1:7" x14ac:dyDescent="0.25">
      <c r="A28" s="12"/>
      <c r="B28" s="45"/>
      <c r="C28" s="45"/>
      <c r="D28" s="12"/>
      <c r="E28" s="12"/>
    </row>
    <row r="29" spans="1:7" x14ac:dyDescent="0.25">
      <c r="A29" s="12" t="s">
        <v>68</v>
      </c>
      <c r="B29" s="45">
        <f>SUM(B6:B28)</f>
        <v>99362667</v>
      </c>
      <c r="C29" s="45">
        <f>SUM(C6:C28)</f>
        <v>637265703.92999995</v>
      </c>
      <c r="D29" s="12"/>
      <c r="E29" s="12"/>
    </row>
    <row r="30" spans="1:7" x14ac:dyDescent="0.25">
      <c r="B30" s="119"/>
      <c r="C30" s="119"/>
      <c r="F30" s="29"/>
      <c r="G30" s="29"/>
    </row>
    <row r="31" spans="1:7" x14ac:dyDescent="0.25">
      <c r="A31" t="s">
        <v>115</v>
      </c>
    </row>
    <row r="33" spans="2:3" x14ac:dyDescent="0.25">
      <c r="B33" s="44"/>
      <c r="C33" s="44"/>
    </row>
    <row r="34" spans="2:3" x14ac:dyDescent="0.25">
      <c r="B34" s="44"/>
      <c r="C34" s="44"/>
    </row>
    <row r="35" spans="2:3" x14ac:dyDescent="0.25">
      <c r="B35" s="44"/>
      <c r="C35" s="44"/>
    </row>
    <row r="36" spans="2:3" x14ac:dyDescent="0.25">
      <c r="B36" s="44"/>
      <c r="C36" s="44"/>
    </row>
    <row r="37" spans="2:3" x14ac:dyDescent="0.25">
      <c r="B37" s="29"/>
      <c r="C37" s="29"/>
    </row>
    <row r="145" spans="9:14" x14ac:dyDescent="0.25">
      <c r="I145" s="114"/>
      <c r="J145" s="23"/>
      <c r="K145" s="23"/>
      <c r="L145" s="23"/>
      <c r="M145" s="23"/>
    </row>
    <row r="146" spans="9:14" x14ac:dyDescent="0.25">
      <c r="I146" s="23"/>
      <c r="J146" s="23"/>
      <c r="K146" s="23"/>
      <c r="L146" s="23"/>
      <c r="M146" s="114"/>
    </row>
    <row r="147" spans="9:14" x14ac:dyDescent="0.25">
      <c r="I147" s="23"/>
      <c r="J147" s="23"/>
      <c r="K147" s="23"/>
      <c r="L147" s="23"/>
      <c r="M147" s="116">
        <f>SUM(M6:M146)</f>
        <v>0</v>
      </c>
      <c r="N147" s="44">
        <f>SUM(N6:N146)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&amp;RPagina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workbookViewId="0">
      <selection activeCell="F28" sqref="F28"/>
    </sheetView>
  </sheetViews>
  <sheetFormatPr defaultRowHeight="15" x14ac:dyDescent="0.25"/>
  <cols>
    <col min="2" max="2" width="12.28515625" bestFit="1" customWidth="1"/>
    <col min="3" max="3" width="11.5703125" bestFit="1" customWidth="1"/>
    <col min="4" max="4" width="12.7109375" bestFit="1" customWidth="1"/>
    <col min="5" max="5" width="11.5703125" bestFit="1" customWidth="1"/>
    <col min="6" max="6" width="22" bestFit="1" customWidth="1"/>
  </cols>
  <sheetData>
    <row r="1" spans="1:6" ht="15.75" x14ac:dyDescent="0.25">
      <c r="C1" s="56" t="s">
        <v>117</v>
      </c>
    </row>
    <row r="2" spans="1:6" ht="15.75" x14ac:dyDescent="0.25">
      <c r="D2" s="57" t="s">
        <v>118</v>
      </c>
    </row>
    <row r="4" spans="1:6" x14ac:dyDescent="0.25">
      <c r="B4" s="120" t="s">
        <v>314</v>
      </c>
    </row>
    <row r="5" spans="1:6" x14ac:dyDescent="0.25">
      <c r="A5" s="12"/>
      <c r="B5" s="12" t="s">
        <v>119</v>
      </c>
      <c r="C5" s="12" t="s">
        <v>13</v>
      </c>
      <c r="D5" s="12" t="s">
        <v>4</v>
      </c>
      <c r="E5" s="12" t="s">
        <v>2</v>
      </c>
      <c r="F5" s="61" t="s">
        <v>121</v>
      </c>
    </row>
    <row r="6" spans="1:6" x14ac:dyDescent="0.25">
      <c r="A6" s="12">
        <v>2015</v>
      </c>
      <c r="B6" s="12">
        <v>614</v>
      </c>
      <c r="C6" s="12">
        <v>614</v>
      </c>
      <c r="D6" s="58">
        <v>50776339.590000004</v>
      </c>
      <c r="E6" s="58">
        <v>8934512</v>
      </c>
      <c r="F6" s="62">
        <f>D6/C6</f>
        <v>82697.621482084694</v>
      </c>
    </row>
    <row r="7" spans="1:6" x14ac:dyDescent="0.25">
      <c r="A7" s="12">
        <v>2014</v>
      </c>
      <c r="B7" s="12">
        <v>536</v>
      </c>
      <c r="C7" s="12">
        <v>536</v>
      </c>
      <c r="D7" s="58">
        <v>44238483.159999996</v>
      </c>
      <c r="E7" s="58">
        <v>7914953</v>
      </c>
      <c r="F7" s="62">
        <f>D7/C7</f>
        <v>82534.483507462675</v>
      </c>
    </row>
    <row r="8" spans="1:6" x14ac:dyDescent="0.25">
      <c r="A8" s="12"/>
      <c r="B8" s="12"/>
      <c r="C8" s="12"/>
      <c r="D8" s="12"/>
      <c r="E8" s="12"/>
      <c r="F8" s="12"/>
    </row>
    <row r="9" spans="1:6" ht="15.75" x14ac:dyDescent="0.25">
      <c r="A9" s="60" t="s">
        <v>120</v>
      </c>
      <c r="B9" s="12"/>
      <c r="C9" s="12"/>
      <c r="D9" s="12"/>
      <c r="E9" s="12"/>
      <c r="F9" s="12"/>
    </row>
    <row r="10" spans="1:6" x14ac:dyDescent="0.25">
      <c r="A10" s="12"/>
      <c r="B10" s="12" t="s">
        <v>119</v>
      </c>
      <c r="C10" s="12" t="s">
        <v>13</v>
      </c>
      <c r="D10" s="12" t="s">
        <v>4</v>
      </c>
      <c r="E10" s="12" t="s">
        <v>2</v>
      </c>
      <c r="F10" s="12"/>
    </row>
    <row r="11" spans="1:6" x14ac:dyDescent="0.25">
      <c r="A11" s="12">
        <v>2015</v>
      </c>
      <c r="B11" s="59">
        <v>53.344917463075589</v>
      </c>
      <c r="C11" s="59">
        <v>18.311959439308083</v>
      </c>
      <c r="D11" s="59">
        <v>7.9675199454883163</v>
      </c>
      <c r="E11" s="59">
        <v>8.9913959767328411</v>
      </c>
      <c r="F11" s="12"/>
    </row>
    <row r="12" spans="1:6" x14ac:dyDescent="0.25">
      <c r="A12" s="12">
        <v>2014</v>
      </c>
      <c r="B12" s="59">
        <v>50.093457943925237</v>
      </c>
      <c r="C12" s="59">
        <v>16.411512553582362</v>
      </c>
      <c r="D12" s="59">
        <v>7.6903388545980649</v>
      </c>
      <c r="E12" s="59">
        <v>8.6476939904790893</v>
      </c>
      <c r="F12" s="12"/>
    </row>
    <row r="13" spans="1:6" x14ac:dyDescent="0.25">
      <c r="A13" s="12"/>
      <c r="B13" s="12"/>
      <c r="C13" s="12"/>
      <c r="D13" s="12"/>
      <c r="E13" s="12"/>
      <c r="F13" s="12"/>
    </row>
    <row r="14" spans="1:6" x14ac:dyDescent="0.25">
      <c r="A14" s="12" t="s">
        <v>275</v>
      </c>
      <c r="B14" s="12"/>
      <c r="C14" s="12"/>
      <c r="D14" s="12"/>
      <c r="E14" s="12"/>
      <c r="F14" s="12"/>
    </row>
    <row r="15" spans="1:6" x14ac:dyDescent="0.25">
      <c r="A15" s="12"/>
      <c r="B15" s="12" t="s">
        <v>119</v>
      </c>
      <c r="C15" s="12" t="s">
        <v>13</v>
      </c>
      <c r="D15" s="12" t="s">
        <v>4</v>
      </c>
      <c r="E15" s="12" t="s">
        <v>2</v>
      </c>
      <c r="F15" s="12"/>
    </row>
    <row r="16" spans="1:6" x14ac:dyDescent="0.25">
      <c r="A16" s="12"/>
      <c r="B16" s="59">
        <v>14.55223880597015</v>
      </c>
      <c r="C16" s="59">
        <v>14.55223880597015</v>
      </c>
      <c r="D16" s="59">
        <v>14.778663197727976</v>
      </c>
      <c r="E16" s="59">
        <v>12.881428354659844</v>
      </c>
      <c r="F16" s="12"/>
    </row>
    <row r="17" spans="1:6" x14ac:dyDescent="0.25">
      <c r="A17" t="s">
        <v>315</v>
      </c>
    </row>
    <row r="19" spans="1:6" x14ac:dyDescent="0.25">
      <c r="B19" s="16" t="s">
        <v>122</v>
      </c>
    </row>
    <row r="20" spans="1:6" x14ac:dyDescent="0.25">
      <c r="A20" s="12"/>
      <c r="B20" s="12" t="s">
        <v>119</v>
      </c>
      <c r="C20" s="12" t="s">
        <v>13</v>
      </c>
      <c r="D20" s="12" t="s">
        <v>4</v>
      </c>
      <c r="E20" s="12" t="s">
        <v>2</v>
      </c>
      <c r="F20" s="61" t="s">
        <v>121</v>
      </c>
    </row>
    <row r="21" spans="1:6" x14ac:dyDescent="0.25">
      <c r="A21" s="12">
        <v>2015</v>
      </c>
      <c r="B21" s="12">
        <v>307</v>
      </c>
      <c r="C21" s="12">
        <v>821</v>
      </c>
      <c r="D21" s="45">
        <v>102016267.34</v>
      </c>
      <c r="E21" s="45">
        <v>16746668</v>
      </c>
      <c r="F21" s="62">
        <f>D21/C21</f>
        <v>124258.54730816078</v>
      </c>
    </row>
    <row r="22" spans="1:6" x14ac:dyDescent="0.25">
      <c r="A22" s="12">
        <v>2014</v>
      </c>
      <c r="B22" s="12">
        <v>306</v>
      </c>
      <c r="C22" s="12">
        <v>821</v>
      </c>
      <c r="D22" s="45">
        <v>95803668.569999993</v>
      </c>
      <c r="E22" s="45">
        <v>15873146</v>
      </c>
      <c r="F22" s="62">
        <f>D22/C22</f>
        <v>116691.43552984165</v>
      </c>
    </row>
    <row r="23" spans="1:6" x14ac:dyDescent="0.25">
      <c r="A23" s="12"/>
      <c r="B23" s="12"/>
      <c r="C23" s="12"/>
      <c r="D23" s="12"/>
      <c r="E23" s="12"/>
      <c r="F23" s="12"/>
    </row>
    <row r="24" spans="1:6" ht="15.75" x14ac:dyDescent="0.25">
      <c r="A24" s="60" t="s">
        <v>120</v>
      </c>
      <c r="B24" s="12"/>
      <c r="C24" s="12"/>
      <c r="D24" s="12"/>
      <c r="E24" s="12"/>
      <c r="F24" s="12"/>
    </row>
    <row r="25" spans="1:6" x14ac:dyDescent="0.25">
      <c r="A25" s="12"/>
      <c r="B25" s="12" t="s">
        <v>119</v>
      </c>
      <c r="C25" s="12" t="s">
        <v>13</v>
      </c>
      <c r="D25" s="12" t="s">
        <v>4</v>
      </c>
      <c r="E25" s="12" t="s">
        <v>2</v>
      </c>
      <c r="F25" s="12"/>
    </row>
    <row r="26" spans="1:6" x14ac:dyDescent="0.25">
      <c r="A26" s="12">
        <v>2015</v>
      </c>
      <c r="B26" s="59">
        <v>26.672458731537795</v>
      </c>
      <c r="C26" s="59">
        <v>24.485535341485239</v>
      </c>
      <c r="D26" s="59">
        <v>16.007783376251801</v>
      </c>
      <c r="E26" s="59">
        <v>16.853290171738603</v>
      </c>
      <c r="F26" s="12"/>
    </row>
    <row r="27" spans="1:6" x14ac:dyDescent="0.25">
      <c r="A27" s="12">
        <v>2014</v>
      </c>
      <c r="B27" s="59">
        <v>28.598130841121495</v>
      </c>
      <c r="C27" s="59">
        <v>25.137783221065526</v>
      </c>
      <c r="D27" s="59">
        <v>16.654338534895334</v>
      </c>
      <c r="E27" s="59">
        <v>17.342631001624039</v>
      </c>
      <c r="F27" s="12"/>
    </row>
    <row r="28" spans="1:6" x14ac:dyDescent="0.25">
      <c r="A28" s="12"/>
      <c r="B28" s="12"/>
      <c r="C28" s="12"/>
      <c r="D28" s="12"/>
      <c r="E28" s="12"/>
      <c r="F28" s="12"/>
    </row>
    <row r="29" spans="1:6" x14ac:dyDescent="0.25">
      <c r="A29" s="12" t="s">
        <v>275</v>
      </c>
      <c r="B29" s="12"/>
      <c r="C29" s="12"/>
      <c r="D29" s="12"/>
      <c r="E29" s="12"/>
      <c r="F29" s="12"/>
    </row>
    <row r="30" spans="1:6" x14ac:dyDescent="0.25">
      <c r="A30" s="12"/>
      <c r="B30" s="12" t="s">
        <v>119</v>
      </c>
      <c r="C30" s="12" t="s">
        <v>13</v>
      </c>
      <c r="D30" s="12" t="s">
        <v>4</v>
      </c>
      <c r="E30" s="12" t="s">
        <v>2</v>
      </c>
      <c r="F30" s="12"/>
    </row>
    <row r="31" spans="1:6" x14ac:dyDescent="0.25">
      <c r="A31" s="12"/>
      <c r="B31" s="59">
        <v>0.32679738562091504</v>
      </c>
      <c r="C31" s="59">
        <v>0</v>
      </c>
      <c r="D31" s="59">
        <v>6.4847190746779262</v>
      </c>
      <c r="E31" s="59">
        <v>5.5031434852297085</v>
      </c>
      <c r="F31" s="12"/>
    </row>
    <row r="34" spans="1:6" x14ac:dyDescent="0.25">
      <c r="B34" s="16" t="s">
        <v>123</v>
      </c>
    </row>
    <row r="35" spans="1:6" x14ac:dyDescent="0.25">
      <c r="A35" s="12"/>
      <c r="B35" s="12" t="s">
        <v>119</v>
      </c>
      <c r="C35" s="12" t="s">
        <v>13</v>
      </c>
      <c r="D35" s="12" t="s">
        <v>4</v>
      </c>
      <c r="E35" s="12" t="s">
        <v>2</v>
      </c>
      <c r="F35" s="61" t="s">
        <v>121</v>
      </c>
    </row>
    <row r="36" spans="1:6" x14ac:dyDescent="0.25">
      <c r="A36" s="12">
        <v>2015</v>
      </c>
      <c r="B36" s="12">
        <v>107</v>
      </c>
      <c r="C36" s="12">
        <v>634</v>
      </c>
      <c r="D36" s="45">
        <v>126632365.94</v>
      </c>
      <c r="E36" s="45">
        <v>19728785</v>
      </c>
      <c r="F36" s="62">
        <f>D36/C36</f>
        <v>199735.59296529967</v>
      </c>
    </row>
    <row r="37" spans="1:6" x14ac:dyDescent="0.25">
      <c r="A37" s="12">
        <v>2014</v>
      </c>
      <c r="B37" s="12">
        <v>104</v>
      </c>
      <c r="C37" s="12">
        <v>614</v>
      </c>
      <c r="D37" s="45">
        <v>111561438.52</v>
      </c>
      <c r="E37" s="45">
        <v>17565827</v>
      </c>
      <c r="F37" s="62">
        <f>D37/C37</f>
        <v>181696.15394136807</v>
      </c>
    </row>
    <row r="38" spans="1:6" x14ac:dyDescent="0.25">
      <c r="A38" s="12"/>
      <c r="B38" s="12"/>
      <c r="C38" s="12"/>
      <c r="D38" s="12"/>
      <c r="E38" s="12"/>
      <c r="F38" s="12"/>
    </row>
    <row r="39" spans="1:6" ht="15.75" x14ac:dyDescent="0.25">
      <c r="A39" s="60" t="s">
        <v>120</v>
      </c>
      <c r="B39" s="12"/>
      <c r="C39" s="12"/>
      <c r="D39" s="12"/>
      <c r="E39" s="12"/>
      <c r="F39" s="12"/>
    </row>
    <row r="40" spans="1:6" x14ac:dyDescent="0.25">
      <c r="A40" s="12"/>
      <c r="B40" s="12" t="s">
        <v>119</v>
      </c>
      <c r="C40" s="12" t="s">
        <v>13</v>
      </c>
      <c r="D40" s="12" t="s">
        <v>4</v>
      </c>
      <c r="E40" s="12" t="s">
        <v>2</v>
      </c>
      <c r="F40" s="12"/>
    </row>
    <row r="41" spans="1:6" x14ac:dyDescent="0.25">
      <c r="A41" s="12">
        <v>2015</v>
      </c>
      <c r="B41" s="59">
        <v>9.296264118158124</v>
      </c>
      <c r="C41" s="59">
        <v>18.908440202803458</v>
      </c>
      <c r="D41" s="59">
        <v>19.87039454829133</v>
      </c>
      <c r="E41" s="59">
        <v>19.854393622710141</v>
      </c>
      <c r="F41" s="12"/>
    </row>
    <row r="42" spans="1:6" x14ac:dyDescent="0.25">
      <c r="A42" s="12">
        <v>2014</v>
      </c>
      <c r="B42" s="59">
        <v>9.7196261682242984</v>
      </c>
      <c r="C42" s="59">
        <v>18.799755052051438</v>
      </c>
      <c r="D42" s="59">
        <v>19.393641102526654</v>
      </c>
      <c r="E42" s="59">
        <v>19.192014985521116</v>
      </c>
      <c r="F42" s="12"/>
    </row>
    <row r="43" spans="1:6" x14ac:dyDescent="0.25">
      <c r="A43" s="12"/>
      <c r="B43" s="12"/>
      <c r="C43" s="12"/>
      <c r="D43" s="12"/>
      <c r="E43" s="12"/>
      <c r="F43" s="12"/>
    </row>
    <row r="44" spans="1:6" x14ac:dyDescent="0.25">
      <c r="A44" s="12" t="s">
        <v>275</v>
      </c>
      <c r="B44" s="12"/>
      <c r="C44" s="12"/>
      <c r="D44" s="12"/>
      <c r="E44" s="12"/>
      <c r="F44" s="12"/>
    </row>
    <row r="45" spans="1:6" x14ac:dyDescent="0.25">
      <c r="A45" s="12"/>
      <c r="B45" s="12" t="s">
        <v>119</v>
      </c>
      <c r="C45" s="12" t="s">
        <v>13</v>
      </c>
      <c r="D45" s="12" t="s">
        <v>4</v>
      </c>
      <c r="E45" s="12" t="s">
        <v>2</v>
      </c>
      <c r="F45" s="12"/>
    </row>
    <row r="46" spans="1:6" x14ac:dyDescent="0.25">
      <c r="A46" s="12"/>
      <c r="B46" s="59">
        <v>2.8846153846153846</v>
      </c>
      <c r="C46" s="59">
        <v>3.2573289902280131</v>
      </c>
      <c r="D46" s="59">
        <v>13.50908308456258</v>
      </c>
      <c r="E46" s="59">
        <v>12.313442458473489</v>
      </c>
      <c r="F46" s="12"/>
    </row>
    <row r="49" spans="1:6" x14ac:dyDescent="0.25">
      <c r="B49" s="121" t="s">
        <v>124</v>
      </c>
    </row>
    <row r="50" spans="1:6" x14ac:dyDescent="0.25">
      <c r="A50" s="12"/>
      <c r="B50" s="12" t="s">
        <v>119</v>
      </c>
      <c r="C50" s="12" t="s">
        <v>13</v>
      </c>
      <c r="D50" s="12" t="s">
        <v>4</v>
      </c>
      <c r="E50" s="12" t="s">
        <v>2</v>
      </c>
      <c r="F50" s="61" t="s">
        <v>121</v>
      </c>
    </row>
    <row r="51" spans="1:6" x14ac:dyDescent="0.25">
      <c r="A51" s="12">
        <v>2015</v>
      </c>
      <c r="B51" s="58">
        <v>123</v>
      </c>
      <c r="C51" s="58">
        <v>1284</v>
      </c>
      <c r="D51" s="58">
        <v>357866680.45999998</v>
      </c>
      <c r="E51" s="58">
        <v>53957386</v>
      </c>
      <c r="F51" s="62">
        <f>D51/C51</f>
        <v>278712.36795950151</v>
      </c>
    </row>
    <row r="52" spans="1:6" x14ac:dyDescent="0.25">
      <c r="A52" s="12">
        <v>2014</v>
      </c>
      <c r="B52" s="58">
        <v>124</v>
      </c>
      <c r="C52" s="58">
        <v>1295</v>
      </c>
      <c r="D52" s="58">
        <v>323643924.80000001</v>
      </c>
      <c r="E52" s="58">
        <v>50172821</v>
      </c>
      <c r="F52" s="62">
        <f>D52/C52</f>
        <v>249918.08864864867</v>
      </c>
    </row>
    <row r="53" spans="1:6" x14ac:dyDescent="0.25">
      <c r="A53" s="12"/>
      <c r="B53" s="58"/>
      <c r="C53" s="12"/>
      <c r="D53" s="58"/>
      <c r="E53" s="58"/>
      <c r="F53" s="12"/>
    </row>
    <row r="54" spans="1:6" ht="15.75" x14ac:dyDescent="0.25">
      <c r="A54" s="60" t="s">
        <v>120</v>
      </c>
      <c r="C54" s="12"/>
      <c r="D54" s="12"/>
      <c r="E54" s="12"/>
      <c r="F54" s="12"/>
    </row>
    <row r="55" spans="1:6" x14ac:dyDescent="0.25">
      <c r="A55" s="12"/>
      <c r="B55" s="12" t="s">
        <v>119</v>
      </c>
      <c r="C55" s="12" t="s">
        <v>13</v>
      </c>
      <c r="D55" s="12" t="s">
        <v>4</v>
      </c>
      <c r="E55" s="12" t="s">
        <v>2</v>
      </c>
      <c r="F55" s="12"/>
    </row>
    <row r="56" spans="1:6" x14ac:dyDescent="0.25">
      <c r="A56" s="12">
        <v>2015</v>
      </c>
      <c r="B56" s="59">
        <v>10.686359687228498</v>
      </c>
      <c r="C56" s="59">
        <v>38.294065016403223</v>
      </c>
      <c r="D56" s="59">
        <v>56.154302129968549</v>
      </c>
      <c r="E56" s="59">
        <v>54.30092022881842</v>
      </c>
      <c r="F56" s="12"/>
    </row>
    <row r="57" spans="1:6" x14ac:dyDescent="0.25">
      <c r="A57" s="12">
        <v>2014</v>
      </c>
      <c r="B57" s="59">
        <v>11.588785046728972</v>
      </c>
      <c r="C57" s="59">
        <v>39.650949173300674</v>
      </c>
      <c r="D57" s="59">
        <v>56.261681507979958</v>
      </c>
      <c r="E57" s="59">
        <v>54.817660022375762</v>
      </c>
      <c r="F57" s="12"/>
    </row>
    <row r="58" spans="1:6" x14ac:dyDescent="0.25">
      <c r="A58" s="12"/>
      <c r="B58" s="12"/>
      <c r="C58" s="12"/>
      <c r="D58" s="12"/>
      <c r="E58" s="12"/>
      <c r="F58" s="12"/>
    </row>
    <row r="59" spans="1:6" x14ac:dyDescent="0.25">
      <c r="A59" s="12" t="s">
        <v>275</v>
      </c>
      <c r="B59" s="12"/>
      <c r="C59" s="12"/>
      <c r="D59" s="12"/>
      <c r="E59" s="12"/>
      <c r="F59" s="12"/>
    </row>
    <row r="60" spans="1:6" x14ac:dyDescent="0.25">
      <c r="A60" s="12"/>
      <c r="B60" s="12" t="s">
        <v>119</v>
      </c>
      <c r="C60" s="12" t="s">
        <v>13</v>
      </c>
      <c r="D60" s="12" t="s">
        <v>4</v>
      </c>
      <c r="E60" s="12" t="s">
        <v>2</v>
      </c>
      <c r="F60" s="12"/>
    </row>
    <row r="61" spans="1:6" x14ac:dyDescent="0.25">
      <c r="A61" s="12"/>
      <c r="B61" s="59">
        <v>-0.80645161290322576</v>
      </c>
      <c r="C61" s="59">
        <v>-0.8494208494208495</v>
      </c>
      <c r="D61" s="59">
        <v>10.574199927018054</v>
      </c>
      <c r="E61" s="59">
        <v>7.5430580233868048</v>
      </c>
      <c r="F61" s="12"/>
    </row>
  </sheetData>
  <printOptions horizontalCentered="1"/>
  <pageMargins left="0.70866141732283472" right="0.70866141732283472" top="0.31496062992125984" bottom="0.31496062992125984" header="0.15748031496062992" footer="0.19685039370078741"/>
  <pageSetup paperSize="9" scale="89" orientation="portrait" r:id="rId1"/>
  <headerFooter>
    <oddFooter>&amp;RPagina 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activeCell="K12" sqref="K12"/>
    </sheetView>
  </sheetViews>
  <sheetFormatPr defaultRowHeight="15" x14ac:dyDescent="0.25"/>
  <cols>
    <col min="1" max="1" width="12" customWidth="1"/>
    <col min="2" max="2" width="15.42578125" bestFit="1" customWidth="1"/>
    <col min="3" max="3" width="13.85546875" customWidth="1"/>
    <col min="4" max="4" width="14.28515625" bestFit="1" customWidth="1"/>
    <col min="5" max="5" width="4" customWidth="1"/>
    <col min="6" max="6" width="15.5703125" bestFit="1" customWidth="1"/>
    <col min="7" max="7" width="15.28515625" bestFit="1" customWidth="1"/>
    <col min="8" max="8" width="14.28515625" bestFit="1" customWidth="1"/>
    <col min="9" max="9" width="3.7109375" customWidth="1"/>
    <col min="10" max="10" width="14" customWidth="1"/>
    <col min="11" max="11" width="11.28515625" bestFit="1" customWidth="1"/>
  </cols>
  <sheetData>
    <row r="1" spans="1:11" ht="18.75" x14ac:dyDescent="0.3">
      <c r="A1" s="53"/>
      <c r="B1" s="53"/>
      <c r="C1" s="47" t="s">
        <v>125</v>
      </c>
      <c r="D1" s="47"/>
      <c r="E1" s="53"/>
      <c r="F1" s="53"/>
      <c r="G1" s="53"/>
      <c r="H1" s="53"/>
      <c r="I1" s="53"/>
      <c r="J1" s="53"/>
    </row>
    <row r="2" spans="1:11" ht="18.75" x14ac:dyDescent="0.3">
      <c r="A2" s="47" t="s">
        <v>134</v>
      </c>
      <c r="B2" s="53"/>
      <c r="C2" s="53"/>
      <c r="D2" s="53"/>
      <c r="E2" s="53"/>
      <c r="F2" s="53"/>
      <c r="G2" s="53"/>
      <c r="H2" s="53"/>
      <c r="I2" s="53"/>
    </row>
    <row r="3" spans="1:11" ht="18.75" x14ac:dyDescent="0.3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1" ht="18.75" x14ac:dyDescent="0.3">
      <c r="A4" s="63"/>
      <c r="B4" s="64" t="s">
        <v>160</v>
      </c>
      <c r="C4" s="64"/>
      <c r="D4" s="64"/>
      <c r="E4" s="65"/>
      <c r="F4" s="64" t="s">
        <v>21</v>
      </c>
      <c r="G4" s="64"/>
      <c r="H4" s="64"/>
      <c r="I4" s="16"/>
      <c r="J4" s="16"/>
      <c r="K4" s="16"/>
    </row>
    <row r="5" spans="1:11" ht="18.75" x14ac:dyDescent="0.3">
      <c r="A5" s="63"/>
      <c r="B5" s="50"/>
      <c r="C5" s="50"/>
      <c r="D5" s="50"/>
      <c r="E5" s="65"/>
      <c r="F5" s="64"/>
      <c r="G5" s="64"/>
      <c r="H5" s="64"/>
      <c r="I5" s="16"/>
      <c r="J5" s="47" t="s">
        <v>126</v>
      </c>
      <c r="K5" s="47"/>
    </row>
    <row r="6" spans="1:11" ht="18.75" x14ac:dyDescent="0.3">
      <c r="A6" s="63"/>
      <c r="B6" s="50" t="s">
        <v>2</v>
      </c>
      <c r="C6" s="50" t="s">
        <v>4</v>
      </c>
      <c r="D6" s="50" t="s">
        <v>158</v>
      </c>
      <c r="E6" s="65"/>
      <c r="F6" s="64" t="s">
        <v>2</v>
      </c>
      <c r="G6" s="64" t="s">
        <v>4</v>
      </c>
      <c r="H6" s="50" t="s">
        <v>158</v>
      </c>
      <c r="I6" s="16"/>
      <c r="J6" s="66" t="s">
        <v>2</v>
      </c>
      <c r="K6" s="66" t="s">
        <v>4</v>
      </c>
    </row>
    <row r="9" spans="1:11" x14ac:dyDescent="0.25">
      <c r="A9" s="12" t="s">
        <v>127</v>
      </c>
      <c r="B9" s="45">
        <v>8630928</v>
      </c>
      <c r="C9" s="45">
        <v>49845617.619999997</v>
      </c>
      <c r="D9" s="100">
        <f>C9/B9</f>
        <v>5.7752327003538895</v>
      </c>
      <c r="E9" s="12"/>
      <c r="F9" s="45">
        <v>8116004</v>
      </c>
      <c r="G9" s="45">
        <v>47257825.82</v>
      </c>
      <c r="H9" s="100">
        <f>G9/F9</f>
        <v>5.8227947916240552</v>
      </c>
      <c r="I9" s="12"/>
      <c r="J9" s="67">
        <f>(B9-F9)/F9*100</f>
        <v>6.3445508405367956</v>
      </c>
      <c r="K9" s="67">
        <f>(C9-G9)/G9*100</f>
        <v>5.4759010917189013</v>
      </c>
    </row>
    <row r="10" spans="1:11" x14ac:dyDescent="0.25">
      <c r="A10" s="12" t="s">
        <v>128</v>
      </c>
      <c r="B10" s="45">
        <v>9756417</v>
      </c>
      <c r="C10" s="45">
        <v>54590809.590000004</v>
      </c>
      <c r="D10" s="100">
        <f t="shared" ref="D10:D15" si="0">C10/B10</f>
        <v>5.5953747764163833</v>
      </c>
      <c r="E10" s="12"/>
      <c r="F10" s="45">
        <v>8030696</v>
      </c>
      <c r="G10" s="45">
        <v>41595904.700000003</v>
      </c>
      <c r="H10" s="100">
        <f t="shared" ref="H10:H15" si="1">G10/F10</f>
        <v>5.1796139089314304</v>
      </c>
      <c r="I10" s="12"/>
      <c r="J10" s="67">
        <f t="shared" ref="J10:J15" si="2">(B10-F10)/F10*100</f>
        <v>21.489058980691091</v>
      </c>
      <c r="K10" s="67">
        <f t="shared" ref="K10:K15" si="3">(C10-G10)/G10*100</f>
        <v>31.240827633687694</v>
      </c>
    </row>
    <row r="11" spans="1:11" x14ac:dyDescent="0.25">
      <c r="A11" s="12" t="s">
        <v>129</v>
      </c>
      <c r="B11" s="45">
        <v>10316212</v>
      </c>
      <c r="C11" s="45">
        <v>56735901.969999999</v>
      </c>
      <c r="D11" s="100">
        <f t="shared" si="0"/>
        <v>5.4996836018879796</v>
      </c>
      <c r="E11" s="12"/>
      <c r="F11" s="45">
        <v>10115262</v>
      </c>
      <c r="G11" s="45">
        <v>56191335.399999999</v>
      </c>
      <c r="H11" s="100">
        <f t="shared" si="1"/>
        <v>5.5551042968536057</v>
      </c>
      <c r="I11" s="12"/>
      <c r="J11" s="67">
        <f t="shared" si="2"/>
        <v>1.9866020277082292</v>
      </c>
      <c r="K11" s="67">
        <f t="shared" si="3"/>
        <v>0.96912907679357319</v>
      </c>
    </row>
    <row r="12" spans="1:11" x14ac:dyDescent="0.25">
      <c r="A12" s="12" t="s">
        <v>130</v>
      </c>
      <c r="B12" s="45">
        <v>9769444</v>
      </c>
      <c r="C12" s="45">
        <v>60236529.899999999</v>
      </c>
      <c r="D12" s="100">
        <f t="shared" si="0"/>
        <v>6.1658094257974145</v>
      </c>
      <c r="E12" s="12"/>
      <c r="F12" s="45">
        <v>8782427</v>
      </c>
      <c r="G12" s="45">
        <v>52058829.810000002</v>
      </c>
      <c r="H12" s="100">
        <f t="shared" si="1"/>
        <v>5.9276131540859947</v>
      </c>
      <c r="I12" s="12"/>
      <c r="J12" s="67">
        <f t="shared" si="2"/>
        <v>11.238544880589387</v>
      </c>
      <c r="K12" s="67">
        <f t="shared" si="3"/>
        <v>15.708574548921456</v>
      </c>
    </row>
    <row r="13" spans="1:11" x14ac:dyDescent="0.25">
      <c r="A13" s="12" t="s">
        <v>131</v>
      </c>
      <c r="B13" s="45">
        <v>12366393</v>
      </c>
      <c r="C13" s="45">
        <v>80111497.480000004</v>
      </c>
      <c r="D13" s="100">
        <f t="shared" si="0"/>
        <v>6.4781620218603759</v>
      </c>
      <c r="E13" s="12"/>
      <c r="F13" s="45">
        <v>11660469</v>
      </c>
      <c r="G13" s="45">
        <v>73316100.840000004</v>
      </c>
      <c r="H13" s="100">
        <f t="shared" si="1"/>
        <v>6.2875773555935019</v>
      </c>
      <c r="I13" s="12"/>
      <c r="J13" s="67">
        <f t="shared" si="2"/>
        <v>6.0539931970146315</v>
      </c>
      <c r="K13" s="67">
        <f t="shared" si="3"/>
        <v>9.2686279850449296</v>
      </c>
    </row>
    <row r="14" spans="1:11" x14ac:dyDescent="0.25">
      <c r="A14" s="12" t="s">
        <v>132</v>
      </c>
      <c r="B14" s="45">
        <v>24125414</v>
      </c>
      <c r="C14" s="45">
        <v>168584861.22999999</v>
      </c>
      <c r="D14" s="100">
        <f t="shared" si="0"/>
        <v>6.9878536065743777</v>
      </c>
      <c r="E14" s="12"/>
      <c r="F14" s="45">
        <v>22376779</v>
      </c>
      <c r="G14" s="45">
        <v>153446903.94999999</v>
      </c>
      <c r="H14" s="100">
        <f t="shared" si="1"/>
        <v>6.8574169655963439</v>
      </c>
      <c r="I14" s="12"/>
      <c r="J14" s="67">
        <f t="shared" si="2"/>
        <v>7.8145071728151754</v>
      </c>
      <c r="K14" s="67">
        <f t="shared" si="3"/>
        <v>9.865273844125678</v>
      </c>
    </row>
    <row r="15" spans="1:11" x14ac:dyDescent="0.25">
      <c r="A15" s="12" t="s">
        <v>133</v>
      </c>
      <c r="B15" s="45">
        <v>24403073</v>
      </c>
      <c r="C15" s="45">
        <v>167190251.24000001</v>
      </c>
      <c r="D15" s="100">
        <f t="shared" si="0"/>
        <v>6.8511966193765845</v>
      </c>
      <c r="E15" s="12"/>
      <c r="F15" s="45">
        <v>22445110</v>
      </c>
      <c r="G15" s="45">
        <v>151380614.53</v>
      </c>
      <c r="H15" s="100">
        <f t="shared" si="1"/>
        <v>6.7444808481669281</v>
      </c>
      <c r="I15" s="12"/>
      <c r="J15" s="67">
        <f t="shared" si="2"/>
        <v>8.7233388475262554</v>
      </c>
      <c r="K15" s="67">
        <f t="shared" si="3"/>
        <v>10.443633591450983</v>
      </c>
    </row>
  </sheetData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Footer>&amp;RPagina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Risultati totali</vt:lpstr>
      <vt:lpstr>Quote mercato</vt:lpstr>
      <vt:lpstr>Quote 5 anni</vt:lpstr>
      <vt:lpstr>Nuove uscite</vt:lpstr>
      <vt:lpstr>Top 100</vt:lpstr>
      <vt:lpstr>Mesi</vt:lpstr>
      <vt:lpstr>Distribuzioni</vt:lpstr>
      <vt:lpstr>Cinema</vt:lpstr>
      <vt:lpstr>Settimana</vt:lpstr>
      <vt:lpstr>Curiosità</vt:lpstr>
      <vt:lpstr>Istat</vt:lpstr>
      <vt:lpstr>Inizio anno</vt:lpstr>
      <vt:lpstr>Natale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UFFICIO STAMPA</cp:lastModifiedBy>
  <cp:lastPrinted>2016-01-18T07:59:41Z</cp:lastPrinted>
  <dcterms:created xsi:type="dcterms:W3CDTF">2015-01-07T14:22:54Z</dcterms:created>
  <dcterms:modified xsi:type="dcterms:W3CDTF">2016-01-19T10:29:18Z</dcterms:modified>
</cp:coreProperties>
</file>